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桌面\"/>
    </mc:Choice>
  </mc:AlternateContent>
  <bookViews>
    <workbookView windowWidth="27945" windowHeight="12375" activeTab="1"/>
  </bookViews>
  <sheets>
    <sheet name="阳台柜" sheetId="26" r:id="rId1"/>
    <sheet name="浴室柜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105B82DA9C8417186266F4CDBF474A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110" y="2923540"/>
          <a:ext cx="7191375" cy="8077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63ECFCC233F94A12B6BCF0730D3036C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5410" y="3430270"/>
          <a:ext cx="7077075" cy="8010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A265B33CBD294E4BA42A8774E3C74E8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885" y="2590165"/>
          <a:ext cx="9191625" cy="8686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92FFEA8C9BE14C19B1934373EA92059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91160" y="3696970"/>
          <a:ext cx="9115425" cy="8172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88E928E36DF74D13AC8D579B11AF7EC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5410" y="588137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44B244D334E2413EA3C11FF809D499B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1610" y="78054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35BF618A0DE341F2936B8F23B00D170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00660" y="93040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2D9363198F90476B8D4E573F870926E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6835" y="138410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ECA83BB94E074D10B5F59E9EA31B96A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00660" y="1613662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D7C587DC81444C7C967D6C0DD02F2A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57810" y="1854644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5C18A3444BAD456A95940ABBB10EC45F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1135" y="207371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40CC22A77284A76ABF3C3268C6CFD2C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00125" y="229946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5AA8D45121F64F62BA5F7203EF4EDD4F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28725" y="254425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A4CB1D88E7B04C829276D8818A5127B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28700" y="274427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962F7BE5C4164C7BB61420EEED88BD8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62050" y="2988119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37868F52AC8B49768AF655C4C373F59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90600" y="321767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7DD9221AC25F4D2BA9737780B709D61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09650" y="343579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34D33F4F02454E18B241D31ED3FBDF1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162050" y="3682492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93E6E22D75BD48FC8CD18F0118A219E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04900" y="390061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C4790FF76CA94738B44D7E128EF6CB0D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52525" y="4133024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8C21BAC5B8054278890FFDA262897B9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90600" y="4360672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B8DCB1BC6E034D6C89A189F4C2158E1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66800" y="4587367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063EDD561CA549AA9715658083E67B3D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57275" y="4831207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6E5DAAE56A3D46C2B0C4A75411BC513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81075" y="503027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1A3137E72A5C4BFFB83CC5958C45FFAB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90600" y="526840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EE046C2E68254A759A6EDD3510923AB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09675" y="552938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" name="ID_0682394EF8684EA49CC1A380F74A331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66800" y="574084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" name="ID_7C3625F99D1E4EFCBD3C17AFFC424AD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314450" y="599801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203E6CBB2B63474DB5310D82D4F09C8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28700" y="6187567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EEE1CDA37A484B59BA092ADCCF450DA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71550" y="641807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EC76E4E77AE84C79A6DAD3E69BF45D8F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66800" y="6660007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DB92875BCAF54B1E8847D610480EB466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14400" y="686479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B3F0BEA1B81F45D888A8C5172A80E0B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19175" y="7099109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9A16B141AEE74884A75FBB170C7E653B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219200" y="73705720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D02289A0DEC349C5A2CBC33094A01C6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28700" y="7563929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38CA23371B4D4351AC02B7003931CC8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19175" y="778300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" name="ID_F1B53E951542485E9D93DB8D61644E8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228725" y="80230345"/>
          <a:ext cx="68865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" name="ID_A7914DE3B4234E828ECDA73E03D8C43F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00125" y="11536045"/>
          <a:ext cx="3907155" cy="4004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D8D891D171A486C9F6771171889A2B7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76325" y="25404445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69B83731656D43B896AD17B36658A234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152525" y="2328037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25F303872FD7431E909C47ED6505DFBA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62025" y="27490420"/>
          <a:ext cx="6762750" cy="706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1D55955E68E64798B6DE3B33E5FFAD04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104900" y="29843095"/>
          <a:ext cx="6762750" cy="70675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<sst xmlns="http://schemas.openxmlformats.org/spreadsheetml/2006/main" count="449" uniqueCount="91">
  <si>
    <t xml:space="preserve">    佛 山 卫 仕 洁 科 技 有 限 公 司</t>
  </si>
  <si>
    <t xml:space="preserve">         高端不锈钢整柜烤漆     Wei Shi Jie Technollgy Co.,Ltd,Foshan</t>
  </si>
  <si>
    <t>订 货 单</t>
  </si>
  <si>
    <t xml:space="preserve">        单    号：SO-</t>
  </si>
  <si>
    <t>客    户：台湾-赖先生</t>
  </si>
  <si>
    <t xml:space="preserve">        销售姓名：冼金连</t>
  </si>
  <si>
    <t>订货日期：2026/9/9</t>
  </si>
  <si>
    <t xml:space="preserve">        交货日期：2026/10/</t>
  </si>
  <si>
    <t>图片</t>
  </si>
  <si>
    <t>型号</t>
  </si>
  <si>
    <t>长*宽*高/mm</t>
  </si>
  <si>
    <t>颜色</t>
  </si>
  <si>
    <t>产品配置</t>
  </si>
  <si>
    <t>备注</t>
  </si>
  <si>
    <t>数量</t>
  </si>
  <si>
    <t>单价</t>
  </si>
  <si>
    <t>金额</t>
  </si>
  <si>
    <t>定制落地柜</t>
  </si>
  <si>
    <t>1200*605*850
下扣款式</t>
  </si>
  <si>
    <t>布鲁灰砂纹</t>
  </si>
  <si>
    <r>
      <rPr>
        <b/>
        <sz val="12"/>
        <color theme="1"/>
        <rFont val="宋体"/>
        <charset val="134"/>
      </rPr>
      <t>左边对开门，侧包门，右边开放格，开放格平齐门板，WQ-2073柜脚180高,</t>
    </r>
    <r>
      <rPr>
        <b/>
        <sz val="12"/>
        <color rgb="FFFF0000"/>
        <rFont val="宋体"/>
        <charset val="134"/>
      </rPr>
      <t>底板内缩190，没有背板，后拉杆下移150</t>
    </r>
    <r>
      <rPr>
        <b/>
        <sz val="12"/>
        <color theme="1"/>
        <rFont val="宋体"/>
        <charset val="134"/>
      </rPr>
      <t>/配珍珠白石英石一体左盆，</t>
    </r>
    <r>
      <rPr>
        <b/>
        <sz val="12"/>
        <color rgb="FFFF0000"/>
        <rFont val="宋体"/>
        <charset val="134"/>
      </rPr>
      <t>不开龙头孔</t>
    </r>
  </si>
  <si>
    <r>
      <rPr>
        <b/>
        <sz val="12"/>
        <color theme="1"/>
        <rFont val="宋体"/>
        <charset val="134"/>
      </rPr>
      <t>左边开放格，开放格平齐门板，右边对开门，侧包门，WQ-2073柜脚180高,</t>
    </r>
    <r>
      <rPr>
        <b/>
        <sz val="12"/>
        <color rgb="FFFF0000"/>
        <rFont val="宋体"/>
        <charset val="134"/>
      </rPr>
      <t>底板内缩190，没有背板，后拉杆下移150</t>
    </r>
    <r>
      <rPr>
        <b/>
        <sz val="12"/>
        <color theme="1"/>
        <rFont val="宋体"/>
        <charset val="134"/>
      </rPr>
      <t>/配珍珠白石英石一体右盆，</t>
    </r>
    <r>
      <rPr>
        <b/>
        <sz val="12"/>
        <color rgb="FFFF0000"/>
        <rFont val="宋体"/>
        <charset val="134"/>
      </rPr>
      <t>不开龙头孔</t>
    </r>
  </si>
  <si>
    <t>备注：</t>
  </si>
  <si>
    <t>以上报价不含税金，不含水龙头，不含物流运费，不含打木架，含下水配件</t>
  </si>
  <si>
    <t>合计金额</t>
  </si>
  <si>
    <t>订货日期：2026/9/8</t>
  </si>
  <si>
    <t>序号</t>
  </si>
  <si>
    <t>订WSJ-58</t>
  </si>
  <si>
    <t>795*495*450</t>
  </si>
  <si>
    <t>深灰</t>
  </si>
  <si>
    <t>主柜对开门+右侧边柜</t>
  </si>
  <si>
    <t>800*500*50</t>
  </si>
  <si>
    <t>意大利浅灰</t>
  </si>
  <si>
    <t>岩板无缝盆下挂50，居中</t>
  </si>
  <si>
    <t>600*140*700</t>
  </si>
  <si>
    <t>侧开门镜柜/ABS镜门/带灯防雾款110V</t>
  </si>
  <si>
    <t>主柜对开门+左侧边柜</t>
  </si>
  <si>
    <t>订WSJ-82</t>
  </si>
  <si>
    <t>915*495*450</t>
  </si>
  <si>
    <t>主柜左边开放格，开放格平齐门板，右边对开门</t>
  </si>
  <si>
    <t>925*500*50</t>
  </si>
  <si>
    <t>岩板无缝盆下挂50，居右</t>
  </si>
  <si>
    <t>主柜左边对开门，右边开放格，开放格平齐门板</t>
  </si>
  <si>
    <t>岩板无缝盆下挂50，居左</t>
  </si>
  <si>
    <t>925*495*450</t>
  </si>
  <si>
    <t>935*500*50</t>
  </si>
  <si>
    <t>920*495*450</t>
  </si>
  <si>
    <t>930*500*50</t>
  </si>
  <si>
    <t>920*500*50</t>
  </si>
  <si>
    <t>910*495*450</t>
  </si>
  <si>
    <t>745*495*450</t>
  </si>
  <si>
    <t>755*500*50</t>
  </si>
  <si>
    <t>810*495*450</t>
  </si>
  <si>
    <t>820*500*50</t>
  </si>
  <si>
    <t>780*495*450</t>
  </si>
  <si>
    <t>790*500*50</t>
  </si>
  <si>
    <t>935*495*450</t>
  </si>
  <si>
    <t>945*500*50</t>
  </si>
  <si>
    <t>930*495*450</t>
  </si>
  <si>
    <t>940*500*50</t>
  </si>
  <si>
    <t>940*495*450</t>
  </si>
  <si>
    <t>950*500*50</t>
  </si>
  <si>
    <t>730*495*450</t>
  </si>
  <si>
    <t>740*500*50</t>
  </si>
  <si>
    <t>755*495*450</t>
  </si>
  <si>
    <t>765*500*50</t>
  </si>
  <si>
    <t>765*495*450</t>
  </si>
  <si>
    <t>775*500*50</t>
  </si>
  <si>
    <t>770*495*450</t>
  </si>
  <si>
    <t>780*500*50</t>
  </si>
  <si>
    <t>785*495*450</t>
  </si>
  <si>
    <t>795*500*50</t>
  </si>
  <si>
    <t>805*500*50</t>
  </si>
  <si>
    <t>790*495*450</t>
  </si>
  <si>
    <t>805*495*450</t>
  </si>
  <si>
    <t>815*500*50</t>
  </si>
  <si>
    <t>800*495*450</t>
  </si>
  <si>
    <t>810*500*50</t>
  </si>
  <si>
    <t>815*495*450</t>
  </si>
  <si>
    <t>825*500*50</t>
  </si>
  <si>
    <t>825*495*450</t>
  </si>
  <si>
    <t>835*500*50</t>
  </si>
  <si>
    <t>895*495*450</t>
  </si>
  <si>
    <t>905*500*50</t>
  </si>
  <si>
    <t>890*495*450</t>
  </si>
  <si>
    <t>900*500*50</t>
  </si>
  <si>
    <t>905*495*450</t>
  </si>
  <si>
    <t>915*500*50</t>
  </si>
  <si>
    <t>900*495*450</t>
  </si>
  <si>
    <t>910*500*50</t>
  </si>
  <si>
    <t>以上报价不含税金，不含水龙头和下水配件，不含物流运费，不含打木架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</si>
</sst>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b/>
      <sz val="12"/>
      <color rgb="FF0070C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22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 wrapText="1"/>
    </xf>
    <xf numFmtId="177" fontId="6" fillId="0" borderId="0" xfId="0" applyNumberFormat="1" applyFont="1" applyFill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58" fontId="0" fillId="0" borderId="0" xfId="0" applyNumberForma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76" fontId="6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7" fontId="6" fillId="0" borderId="0" xfId="0" applyNumberFormat="1" applyFont="1" applyFill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45.png"/><Relationship Id="rId8" Type="http://schemas.openxmlformats.org/officeDocument/2006/relationships/image" Target="media/image44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2" Type="http://schemas.openxmlformats.org/officeDocument/2006/relationships/image" Target="media/image43.png"/><Relationship Id="rId41" Type="http://schemas.openxmlformats.org/officeDocument/2006/relationships/image" Target="media/image42.png"/><Relationship Id="rId40" Type="http://schemas.openxmlformats.org/officeDocument/2006/relationships/image" Target="media/image49.png"/><Relationship Id="rId4" Type="http://schemas.openxmlformats.org/officeDocument/2006/relationships/image" Target="media/image5.png"/><Relationship Id="rId39" Type="http://schemas.openxmlformats.org/officeDocument/2006/relationships/image" Target="media/image41.png"/><Relationship Id="rId38" Type="http://schemas.openxmlformats.org/officeDocument/2006/relationships/image" Target="media/image9.png"/><Relationship Id="rId37" Type="http://schemas.openxmlformats.org/officeDocument/2006/relationships/image" Target="media/image39.png"/><Relationship Id="rId36" Type="http://schemas.openxmlformats.org/officeDocument/2006/relationships/image" Target="media/image38.png"/><Relationship Id="rId35" Type="http://schemas.openxmlformats.org/officeDocument/2006/relationships/image" Target="media/image37.png"/><Relationship Id="rId34" Type="http://schemas.openxmlformats.org/officeDocument/2006/relationships/image" Target="media/image36.png"/><Relationship Id="rId33" Type="http://schemas.openxmlformats.org/officeDocument/2006/relationships/image" Target="media/image35.png"/><Relationship Id="rId32" Type="http://schemas.openxmlformats.org/officeDocument/2006/relationships/image" Target="media/image34.png"/><Relationship Id="rId31" Type="http://schemas.openxmlformats.org/officeDocument/2006/relationships/image" Target="media/image33.png"/><Relationship Id="rId30" Type="http://schemas.openxmlformats.org/officeDocument/2006/relationships/image" Target="media/image32.png"/><Relationship Id="rId3" Type="http://schemas.openxmlformats.org/officeDocument/2006/relationships/image" Target="media/image4.png"/><Relationship Id="rId29" Type="http://schemas.openxmlformats.org/officeDocument/2006/relationships/image" Target="media/image31.png"/><Relationship Id="rId28" Type="http://schemas.openxmlformats.org/officeDocument/2006/relationships/image" Target="media/image30.png"/><Relationship Id="rId27" Type="http://schemas.openxmlformats.org/officeDocument/2006/relationships/image" Target="media/image29.png"/><Relationship Id="rId26" Type="http://schemas.openxmlformats.org/officeDocument/2006/relationships/image" Target="media/image28.png"/><Relationship Id="rId25" Type="http://schemas.openxmlformats.org/officeDocument/2006/relationships/image" Target="media/image27.png"/><Relationship Id="rId24" Type="http://schemas.openxmlformats.org/officeDocument/2006/relationships/image" Target="media/image26.png"/><Relationship Id="rId23" Type="http://schemas.openxmlformats.org/officeDocument/2006/relationships/image" Target="media/image25.png"/><Relationship Id="rId22" Type="http://schemas.openxmlformats.org/officeDocument/2006/relationships/image" Target="media/image24.png"/><Relationship Id="rId21" Type="http://schemas.openxmlformats.org/officeDocument/2006/relationships/image" Target="media/image23.png"/><Relationship Id="rId20" Type="http://schemas.openxmlformats.org/officeDocument/2006/relationships/image" Target="media/image22.png"/><Relationship Id="rId2" Type="http://schemas.openxmlformats.org/officeDocument/2006/relationships/image" Target="media/image3.png"/><Relationship Id="rId19" Type="http://schemas.openxmlformats.org/officeDocument/2006/relationships/image" Target="media/image21.png"/><Relationship Id="rId18" Type="http://schemas.openxmlformats.org/officeDocument/2006/relationships/image" Target="media/image20.png"/><Relationship Id="rId17" Type="http://schemas.openxmlformats.org/officeDocument/2006/relationships/image" Target="media/image19.png"/><Relationship Id="rId16" Type="http://schemas.openxmlformats.org/officeDocument/2006/relationships/image" Target="media/image18.png"/><Relationship Id="rId15" Type="http://schemas.openxmlformats.org/officeDocument/2006/relationships/image" Target="media/image17.png"/><Relationship Id="rId14" Type="http://schemas.openxmlformats.org/officeDocument/2006/relationships/image" Target="media/image16.png"/><Relationship Id="rId13" Type="http://schemas.openxmlformats.org/officeDocument/2006/relationships/image" Target="media/image48.png"/><Relationship Id="rId12" Type="http://schemas.openxmlformats.org/officeDocument/2006/relationships/image" Target="media/image14.png"/><Relationship Id="rId11" Type="http://schemas.openxmlformats.org/officeDocument/2006/relationships/image" Target="media/image47.png"/><Relationship Id="rId10" Type="http://schemas.openxmlformats.org/officeDocument/2006/relationships/image" Target="media/image46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.png"/><Relationship Id="rId8" Type="http://schemas.openxmlformats.org/officeDocument/2006/relationships/image" Target="../media/image10.png"/><Relationship Id="rId7" Type="http://schemas.openxmlformats.org/officeDocument/2006/relationships/image" Target="../media/image9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1" Type="http://schemas.openxmlformats.org/officeDocument/2006/relationships/image" Target="../media/image43.png"/><Relationship Id="rId40" Type="http://schemas.openxmlformats.org/officeDocument/2006/relationships/image" Target="../media/image42.png"/><Relationship Id="rId4" Type="http://schemas.openxmlformats.org/officeDocument/2006/relationships/image" Target="../media/image6.png"/><Relationship Id="rId39" Type="http://schemas.openxmlformats.org/officeDocument/2006/relationships/image" Target="../media/image41.png"/><Relationship Id="rId38" Type="http://schemas.openxmlformats.org/officeDocument/2006/relationships/image" Target="../media/image40.png"/><Relationship Id="rId37" Type="http://schemas.openxmlformats.org/officeDocument/2006/relationships/image" Target="../media/image39.png"/><Relationship Id="rId36" Type="http://schemas.openxmlformats.org/officeDocument/2006/relationships/image" Target="../media/image38.png"/><Relationship Id="rId35" Type="http://schemas.openxmlformats.org/officeDocument/2006/relationships/image" Target="../media/image37.png"/><Relationship Id="rId34" Type="http://schemas.openxmlformats.org/officeDocument/2006/relationships/image" Target="../media/image36.png"/><Relationship Id="rId33" Type="http://schemas.openxmlformats.org/officeDocument/2006/relationships/image" Target="../media/image35.png"/><Relationship Id="rId32" Type="http://schemas.openxmlformats.org/officeDocument/2006/relationships/image" Target="../media/image34.png"/><Relationship Id="rId31" Type="http://schemas.openxmlformats.org/officeDocument/2006/relationships/image" Target="../media/image33.png"/><Relationship Id="rId30" Type="http://schemas.openxmlformats.org/officeDocument/2006/relationships/image" Target="../media/image32.png"/><Relationship Id="rId3" Type="http://schemas.openxmlformats.org/officeDocument/2006/relationships/image" Target="../media/image5.png"/><Relationship Id="rId29" Type="http://schemas.openxmlformats.org/officeDocument/2006/relationships/image" Target="../media/image31.png"/><Relationship Id="rId28" Type="http://schemas.openxmlformats.org/officeDocument/2006/relationships/image" Target="../media/image30.png"/><Relationship Id="rId27" Type="http://schemas.openxmlformats.org/officeDocument/2006/relationships/image" Target="../media/image29.png"/><Relationship Id="rId26" Type="http://schemas.openxmlformats.org/officeDocument/2006/relationships/image" Target="../media/image28.png"/><Relationship Id="rId25" Type="http://schemas.openxmlformats.org/officeDocument/2006/relationships/image" Target="../media/image27.png"/><Relationship Id="rId24" Type="http://schemas.openxmlformats.org/officeDocument/2006/relationships/image" Target="../media/image26.png"/><Relationship Id="rId23" Type="http://schemas.openxmlformats.org/officeDocument/2006/relationships/image" Target="../media/image25.png"/><Relationship Id="rId22" Type="http://schemas.openxmlformats.org/officeDocument/2006/relationships/image" Target="../media/image24.png"/><Relationship Id="rId21" Type="http://schemas.openxmlformats.org/officeDocument/2006/relationships/image" Target="../media/image23.png"/><Relationship Id="rId20" Type="http://schemas.openxmlformats.org/officeDocument/2006/relationships/image" Target="../media/image22.png"/><Relationship Id="rId2" Type="http://schemas.openxmlformats.org/officeDocument/2006/relationships/image" Target="../media/image4.png"/><Relationship Id="rId19" Type="http://schemas.openxmlformats.org/officeDocument/2006/relationships/image" Target="../media/image21.png"/><Relationship Id="rId18" Type="http://schemas.openxmlformats.org/officeDocument/2006/relationships/image" Target="../media/image20.png"/><Relationship Id="rId17" Type="http://schemas.openxmlformats.org/officeDocument/2006/relationships/image" Target="../media/image19.png"/><Relationship Id="rId16" Type="http://schemas.openxmlformats.org/officeDocument/2006/relationships/image" Target="../media/image18.png"/><Relationship Id="rId15" Type="http://schemas.openxmlformats.org/officeDocument/2006/relationships/image" Target="../media/image17.png"/><Relationship Id="rId14" Type="http://schemas.openxmlformats.org/officeDocument/2006/relationships/image" Target="../media/image16.png"/><Relationship Id="rId13" Type="http://schemas.openxmlformats.org/officeDocument/2006/relationships/image" Target="../media/image15.png"/><Relationship Id="rId12" Type="http://schemas.openxmlformats.org/officeDocument/2006/relationships/image" Target="../media/image14.png"/><Relationship Id="rId11" Type="http://schemas.openxmlformats.org/officeDocument/2006/relationships/image" Target="../media/image13.png"/><Relationship Id="rId10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209550</xdr:colOff>
      <xdr:row>0</xdr:row>
      <xdr:rowOff>133985</xdr:rowOff>
    </xdr:from>
    <xdr:to>
      <xdr:col>1</xdr:col>
      <xdr:colOff>586740</xdr:colOff>
      <xdr:row>1</xdr:row>
      <xdr:rowOff>313055</xdr:rowOff>
    </xdr:to>
    <xdr:pic>
      <xdr:nvPicPr>
        <xdr:cNvPr id="2" name="图片 1" descr="4b185f8b3423b01641c069b9b8075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9550" y="133985"/>
          <a:ext cx="121539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11</xdr:row>
      <xdr:rowOff>85090</xdr:rowOff>
    </xdr:from>
    <xdr:to>
      <xdr:col>4</xdr:col>
      <xdr:colOff>342900</xdr:colOff>
      <xdr:row>36</xdr:row>
      <xdr:rowOff>94615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4925060"/>
          <a:ext cx="3829050" cy="429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273685</xdr:colOff>
      <xdr:row>11</xdr:row>
      <xdr:rowOff>95250</xdr:rowOff>
    </xdr:from>
    <xdr:to>
      <xdr:col>5</xdr:col>
      <xdr:colOff>608965</xdr:colOff>
      <xdr:row>35</xdr:row>
      <xdr:rowOff>15875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50335" y="4935220"/>
          <a:ext cx="3564255" cy="40354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209550</xdr:colOff>
      <xdr:row>0</xdr:row>
      <xdr:rowOff>133985</xdr:rowOff>
    </xdr:from>
    <xdr:to>
      <xdr:col>1</xdr:col>
      <xdr:colOff>767715</xdr:colOff>
      <xdr:row>1</xdr:row>
      <xdr:rowOff>141605</xdr:rowOff>
    </xdr:to>
    <xdr:pic>
      <xdr:nvPicPr>
        <xdr:cNvPr id="2" name="图片 1" descr="4b185f8b3423b01641c069b9b8075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9550" y="133985"/>
          <a:ext cx="121539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113665</xdr:colOff>
      <xdr:row>7</xdr:row>
      <xdr:rowOff>377825</xdr:rowOff>
    </xdr:from>
    <xdr:to>
      <xdr:col>11</xdr:col>
      <xdr:colOff>542925</xdr:colOff>
      <xdr:row>10</xdr:row>
      <xdr:rowOff>226695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562590" y="2428875"/>
          <a:ext cx="1410335" cy="132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80645</xdr:colOff>
      <xdr:row>11</xdr:row>
      <xdr:rowOff>145415</xdr:rowOff>
    </xdr:from>
    <xdr:to>
      <xdr:col>11</xdr:col>
      <xdr:colOff>447675</xdr:colOff>
      <xdr:row>13</xdr:row>
      <xdr:rowOff>104775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529570" y="4166235"/>
          <a:ext cx="1348105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90805</xdr:colOff>
      <xdr:row>13</xdr:row>
      <xdr:rowOff>272415</xdr:rowOff>
    </xdr:from>
    <xdr:to>
      <xdr:col>11</xdr:col>
      <xdr:colOff>971550</xdr:colOff>
      <xdr:row>16</xdr:row>
      <xdr:rowOff>508000</xdr:rowOff>
    </xdr:to>
    <xdr:pic>
      <xdr:nvPicPr>
        <xdr:cNvPr id="11" name="图片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39730" y="5537835"/>
          <a:ext cx="1861820" cy="193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153035</xdr:colOff>
      <xdr:row>16</xdr:row>
      <xdr:rowOff>646430</xdr:rowOff>
    </xdr:from>
    <xdr:to>
      <xdr:col>11</xdr:col>
      <xdr:colOff>847725</xdr:colOff>
      <xdr:row>20</xdr:row>
      <xdr:rowOff>92075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601960" y="7613650"/>
          <a:ext cx="167576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59690</xdr:colOff>
      <xdr:row>20</xdr:row>
      <xdr:rowOff>287655</xdr:rowOff>
    </xdr:from>
    <xdr:to>
      <xdr:col>11</xdr:col>
      <xdr:colOff>952500</xdr:colOff>
      <xdr:row>22</xdr:row>
      <xdr:rowOff>679450</xdr:rowOff>
    </xdr:to>
    <xdr:pic>
      <xdr:nvPicPr>
        <xdr:cNvPr id="17" name="图片 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508615" y="9528175"/>
          <a:ext cx="1873885" cy="1915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54610</xdr:colOff>
      <xdr:row>22</xdr:row>
      <xdr:rowOff>597535</xdr:rowOff>
    </xdr:from>
    <xdr:to>
      <xdr:col>12</xdr:col>
      <xdr:colOff>123825</xdr:colOff>
      <xdr:row>25</xdr:row>
      <xdr:rowOff>393700</xdr:rowOff>
    </xdr:to>
    <xdr:pic>
      <xdr:nvPicPr>
        <xdr:cNvPr id="19" name="图片 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503535" y="11362055"/>
          <a:ext cx="2031365" cy="2082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189865</xdr:colOff>
      <xdr:row>26</xdr:row>
      <xdr:rowOff>149225</xdr:rowOff>
    </xdr:from>
    <xdr:to>
      <xdr:col>12</xdr:col>
      <xdr:colOff>247650</xdr:colOff>
      <xdr:row>28</xdr:row>
      <xdr:rowOff>695325</xdr:rowOff>
    </xdr:to>
    <xdr:pic>
      <xdr:nvPicPr>
        <xdr:cNvPr id="20" name="图片 1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638790" y="13961745"/>
          <a:ext cx="2019935" cy="207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327660</xdr:colOff>
      <xdr:row>29</xdr:row>
      <xdr:rowOff>144145</xdr:rowOff>
    </xdr:from>
    <xdr:to>
      <xdr:col>12</xdr:col>
      <xdr:colOff>733425</xdr:colOff>
      <xdr:row>32</xdr:row>
      <xdr:rowOff>333375</xdr:rowOff>
    </xdr:to>
    <xdr:pic>
      <xdr:nvPicPr>
        <xdr:cNvPr id="22" name="图片 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776585" y="16242665"/>
          <a:ext cx="2367915" cy="2475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487045</xdr:colOff>
      <xdr:row>32</xdr:row>
      <xdr:rowOff>358140</xdr:rowOff>
    </xdr:from>
    <xdr:to>
      <xdr:col>12</xdr:col>
      <xdr:colOff>257175</xdr:colOff>
      <xdr:row>34</xdr:row>
      <xdr:rowOff>609600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935970" y="18742660"/>
          <a:ext cx="1732280" cy="177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133350</xdr:colOff>
      <xdr:row>34</xdr:row>
      <xdr:rowOff>608330</xdr:rowOff>
    </xdr:from>
    <xdr:to>
      <xdr:col>12</xdr:col>
      <xdr:colOff>104775</xdr:colOff>
      <xdr:row>37</xdr:row>
      <xdr:rowOff>304800</xdr:rowOff>
    </xdr:to>
    <xdr:pic>
      <xdr:nvPicPr>
        <xdr:cNvPr id="25" name="图片 2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582275" y="20516850"/>
          <a:ext cx="1933575" cy="198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245745</xdr:colOff>
      <xdr:row>50</xdr:row>
      <xdr:rowOff>456565</xdr:rowOff>
    </xdr:from>
    <xdr:to>
      <xdr:col>12</xdr:col>
      <xdr:colOff>104775</xdr:colOff>
      <xdr:row>53</xdr:row>
      <xdr:rowOff>38100</xdr:rowOff>
    </xdr:to>
    <xdr:pic>
      <xdr:nvPicPr>
        <xdr:cNvPr id="3" name="图片 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694670" y="32557085"/>
          <a:ext cx="1821180" cy="186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385445</xdr:colOff>
      <xdr:row>53</xdr:row>
      <xdr:rowOff>274955</xdr:rowOff>
    </xdr:from>
    <xdr:to>
      <xdr:col>12</xdr:col>
      <xdr:colOff>419100</xdr:colOff>
      <xdr:row>56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834370" y="34661475"/>
          <a:ext cx="1995805" cy="208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472440</xdr:colOff>
      <xdr:row>56</xdr:row>
      <xdr:rowOff>227330</xdr:rowOff>
    </xdr:from>
    <xdr:to>
      <xdr:col>12</xdr:col>
      <xdr:colOff>676275</xdr:colOff>
      <xdr:row>59</xdr:row>
      <xdr:rowOff>161925</xdr:rowOff>
    </xdr:to>
    <xdr:pic>
      <xdr:nvPicPr>
        <xdr:cNvPr id="10" name="图片 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921365" y="36899850"/>
          <a:ext cx="2165985" cy="222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805180</xdr:colOff>
      <xdr:row>59</xdr:row>
      <xdr:rowOff>217805</xdr:rowOff>
    </xdr:from>
    <xdr:to>
      <xdr:col>12</xdr:col>
      <xdr:colOff>647700</xdr:colOff>
      <xdr:row>61</xdr:row>
      <xdr:rowOff>581025</xdr:rowOff>
    </xdr:to>
    <xdr:pic>
      <xdr:nvPicPr>
        <xdr:cNvPr id="14" name="图片 1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254105" y="39176325"/>
          <a:ext cx="1804670" cy="188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901065</xdr:colOff>
      <xdr:row>61</xdr:row>
      <xdr:rowOff>628650</xdr:rowOff>
    </xdr:from>
    <xdr:to>
      <xdr:col>13</xdr:col>
      <xdr:colOff>95250</xdr:colOff>
      <xdr:row>64</xdr:row>
      <xdr:rowOff>533400</xdr:rowOff>
    </xdr:to>
    <xdr:pic>
      <xdr:nvPicPr>
        <xdr:cNvPr id="16" name="图片 1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1349990" y="41111170"/>
          <a:ext cx="2137410" cy="219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916940</xdr:colOff>
      <xdr:row>64</xdr:row>
      <xdr:rowOff>450215</xdr:rowOff>
    </xdr:from>
    <xdr:to>
      <xdr:col>13</xdr:col>
      <xdr:colOff>285750</xdr:colOff>
      <xdr:row>67</xdr:row>
      <xdr:rowOff>581025</xdr:rowOff>
    </xdr:to>
    <xdr:pic>
      <xdr:nvPicPr>
        <xdr:cNvPr id="21" name="图片 2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1365865" y="43218735"/>
          <a:ext cx="2312035" cy="2416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74930</xdr:colOff>
      <xdr:row>67</xdr:row>
      <xdr:rowOff>694055</xdr:rowOff>
    </xdr:from>
    <xdr:to>
      <xdr:col>13</xdr:col>
      <xdr:colOff>200025</xdr:colOff>
      <xdr:row>70</xdr:row>
      <xdr:rowOff>590550</xdr:rowOff>
    </xdr:to>
    <xdr:pic>
      <xdr:nvPicPr>
        <xdr:cNvPr id="26" name="图片 2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1504930" y="45748575"/>
          <a:ext cx="2087245" cy="218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182880</xdr:colOff>
      <xdr:row>71</xdr:row>
      <xdr:rowOff>33655</xdr:rowOff>
    </xdr:from>
    <xdr:to>
      <xdr:col>13</xdr:col>
      <xdr:colOff>247650</xdr:colOff>
      <xdr:row>73</xdr:row>
      <xdr:rowOff>628650</xdr:rowOff>
    </xdr:to>
    <xdr:pic>
      <xdr:nvPicPr>
        <xdr:cNvPr id="28" name="图片 2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612880" y="48136175"/>
          <a:ext cx="2026920" cy="2118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353060</xdr:colOff>
      <xdr:row>74</xdr:row>
      <xdr:rowOff>94615</xdr:rowOff>
    </xdr:from>
    <xdr:to>
      <xdr:col>13</xdr:col>
      <xdr:colOff>333375</xdr:colOff>
      <xdr:row>76</xdr:row>
      <xdr:rowOff>561975</xdr:rowOff>
    </xdr:to>
    <xdr:pic>
      <xdr:nvPicPr>
        <xdr:cNvPr id="30" name="图片 2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783060" y="50483135"/>
          <a:ext cx="1942465" cy="199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534670</xdr:colOff>
      <xdr:row>76</xdr:row>
      <xdr:rowOff>666115</xdr:rowOff>
    </xdr:from>
    <xdr:to>
      <xdr:col>13</xdr:col>
      <xdr:colOff>923925</xdr:colOff>
      <xdr:row>80</xdr:row>
      <xdr:rowOff>76200</xdr:rowOff>
    </xdr:to>
    <xdr:pic>
      <xdr:nvPicPr>
        <xdr:cNvPr id="32" name="图片 3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1964670" y="52578635"/>
          <a:ext cx="2351405" cy="245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736600</xdr:colOff>
      <xdr:row>80</xdr:row>
      <xdr:rowOff>231775</xdr:rowOff>
    </xdr:from>
    <xdr:to>
      <xdr:col>13</xdr:col>
      <xdr:colOff>666750</xdr:colOff>
      <xdr:row>82</xdr:row>
      <xdr:rowOff>685800</xdr:rowOff>
    </xdr:to>
    <xdr:pic>
      <xdr:nvPicPr>
        <xdr:cNvPr id="34" name="图片 3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166600" y="55192295"/>
          <a:ext cx="1892300" cy="197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476250</xdr:colOff>
      <xdr:row>83</xdr:row>
      <xdr:rowOff>179070</xdr:rowOff>
    </xdr:from>
    <xdr:to>
      <xdr:col>13</xdr:col>
      <xdr:colOff>485775</xdr:colOff>
      <xdr:row>85</xdr:row>
      <xdr:rowOff>676275</xdr:rowOff>
    </xdr:to>
    <xdr:pic>
      <xdr:nvPicPr>
        <xdr:cNvPr id="36" name="图片 3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1906250" y="57425590"/>
          <a:ext cx="1971675" cy="202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306070</xdr:colOff>
      <xdr:row>85</xdr:row>
      <xdr:rowOff>755015</xdr:rowOff>
    </xdr:from>
    <xdr:to>
      <xdr:col>13</xdr:col>
      <xdr:colOff>581025</xdr:colOff>
      <xdr:row>89</xdr:row>
      <xdr:rowOff>0</xdr:rowOff>
    </xdr:to>
    <xdr:pic>
      <xdr:nvPicPr>
        <xdr:cNvPr id="38" name="图片 3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1736070" y="59525535"/>
          <a:ext cx="2237105" cy="229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626110</xdr:colOff>
      <xdr:row>88</xdr:row>
      <xdr:rowOff>621665</xdr:rowOff>
    </xdr:from>
    <xdr:to>
      <xdr:col>13</xdr:col>
      <xdr:colOff>866775</xdr:colOff>
      <xdr:row>91</xdr:row>
      <xdr:rowOff>638175</xdr:rowOff>
    </xdr:to>
    <xdr:pic>
      <xdr:nvPicPr>
        <xdr:cNvPr id="40" name="图片 3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056110" y="61678185"/>
          <a:ext cx="2202815" cy="2302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588645</xdr:colOff>
      <xdr:row>92</xdr:row>
      <xdr:rowOff>254635</xdr:rowOff>
    </xdr:from>
    <xdr:to>
      <xdr:col>13</xdr:col>
      <xdr:colOff>581025</xdr:colOff>
      <xdr:row>94</xdr:row>
      <xdr:rowOff>733425</xdr:rowOff>
    </xdr:to>
    <xdr:pic>
      <xdr:nvPicPr>
        <xdr:cNvPr id="42" name="图片 4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018645" y="64359155"/>
          <a:ext cx="1954530" cy="200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749300</xdr:colOff>
      <xdr:row>95</xdr:row>
      <xdr:rowOff>75565</xdr:rowOff>
    </xdr:from>
    <xdr:to>
      <xdr:col>13</xdr:col>
      <xdr:colOff>838200</xdr:colOff>
      <xdr:row>97</xdr:row>
      <xdr:rowOff>695325</xdr:rowOff>
    </xdr:to>
    <xdr:pic>
      <xdr:nvPicPr>
        <xdr:cNvPr id="44" name="图片 4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2179300" y="66466085"/>
          <a:ext cx="2051050" cy="2143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797560</xdr:colOff>
      <xdr:row>98</xdr:row>
      <xdr:rowOff>133350</xdr:rowOff>
    </xdr:from>
    <xdr:to>
      <xdr:col>13</xdr:col>
      <xdr:colOff>609600</xdr:colOff>
      <xdr:row>100</xdr:row>
      <xdr:rowOff>428625</xdr:rowOff>
    </xdr:to>
    <xdr:pic>
      <xdr:nvPicPr>
        <xdr:cNvPr id="46" name="图片 4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2227560" y="68809870"/>
          <a:ext cx="1774190" cy="181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447675</xdr:colOff>
      <xdr:row>100</xdr:row>
      <xdr:rowOff>600710</xdr:rowOff>
    </xdr:from>
    <xdr:to>
      <xdr:col>14</xdr:col>
      <xdr:colOff>28575</xdr:colOff>
      <xdr:row>104</xdr:row>
      <xdr:rowOff>190500</xdr:rowOff>
    </xdr:to>
    <xdr:pic>
      <xdr:nvPicPr>
        <xdr:cNvPr id="48" name="图片 47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1877675" y="70801230"/>
          <a:ext cx="2524125" cy="263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714375</xdr:colOff>
      <xdr:row>104</xdr:row>
      <xdr:rowOff>266065</xdr:rowOff>
    </xdr:from>
    <xdr:to>
      <xdr:col>13</xdr:col>
      <xdr:colOff>647700</xdr:colOff>
      <xdr:row>106</xdr:row>
      <xdr:rowOff>685800</xdr:rowOff>
    </xdr:to>
    <xdr:pic>
      <xdr:nvPicPr>
        <xdr:cNvPr id="50" name="图片 4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144375" y="73514585"/>
          <a:ext cx="1895475" cy="194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199390</xdr:colOff>
      <xdr:row>107</xdr:row>
      <xdr:rowOff>44450</xdr:rowOff>
    </xdr:from>
    <xdr:to>
      <xdr:col>13</xdr:col>
      <xdr:colOff>600075</xdr:colOff>
      <xdr:row>110</xdr:row>
      <xdr:rowOff>228600</xdr:rowOff>
    </xdr:to>
    <xdr:pic>
      <xdr:nvPicPr>
        <xdr:cNvPr id="52" name="图片 5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629390" y="75578970"/>
          <a:ext cx="2362835" cy="2470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121285</xdr:colOff>
      <xdr:row>110</xdr:row>
      <xdr:rowOff>209550</xdr:rowOff>
    </xdr:from>
    <xdr:to>
      <xdr:col>13</xdr:col>
      <xdr:colOff>9525</xdr:colOff>
      <xdr:row>112</xdr:row>
      <xdr:rowOff>619125</xdr:rowOff>
    </xdr:to>
    <xdr:pic>
      <xdr:nvPicPr>
        <xdr:cNvPr id="54" name="图片 53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551285" y="78030070"/>
          <a:ext cx="1850390" cy="193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8890</xdr:colOff>
      <xdr:row>113</xdr:row>
      <xdr:rowOff>86360</xdr:rowOff>
    </xdr:from>
    <xdr:to>
      <xdr:col>13</xdr:col>
      <xdr:colOff>238125</xdr:colOff>
      <xdr:row>116</xdr:row>
      <xdr:rowOff>47625</xdr:rowOff>
    </xdr:to>
    <xdr:pic>
      <xdr:nvPicPr>
        <xdr:cNvPr id="56" name="图片 5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1438890" y="80192880"/>
          <a:ext cx="2191385" cy="224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123825</xdr:colOff>
      <xdr:row>116</xdr:row>
      <xdr:rowOff>203835</xdr:rowOff>
    </xdr:from>
    <xdr:to>
      <xdr:col>13</xdr:col>
      <xdr:colOff>276225</xdr:colOff>
      <xdr:row>119</xdr:row>
      <xdr:rowOff>85725</xdr:rowOff>
    </xdr:to>
    <xdr:pic>
      <xdr:nvPicPr>
        <xdr:cNvPr id="58" name="图片 57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1553825" y="82596355"/>
          <a:ext cx="2114550" cy="216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340360</xdr:colOff>
      <xdr:row>119</xdr:row>
      <xdr:rowOff>137160</xdr:rowOff>
    </xdr:from>
    <xdr:to>
      <xdr:col>13</xdr:col>
      <xdr:colOff>342900</xdr:colOff>
      <xdr:row>121</xdr:row>
      <xdr:rowOff>666750</xdr:rowOff>
    </xdr:to>
    <xdr:pic>
      <xdr:nvPicPr>
        <xdr:cNvPr id="60" name="图片 59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1770360" y="84815680"/>
          <a:ext cx="1964690" cy="205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401955</xdr:colOff>
      <xdr:row>121</xdr:row>
      <xdr:rowOff>762635</xdr:rowOff>
    </xdr:from>
    <xdr:to>
      <xdr:col>13</xdr:col>
      <xdr:colOff>704850</xdr:colOff>
      <xdr:row>125</xdr:row>
      <xdr:rowOff>82550</xdr:rowOff>
    </xdr:to>
    <xdr:pic>
      <xdr:nvPicPr>
        <xdr:cNvPr id="62" name="图片 61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1831955" y="86964520"/>
          <a:ext cx="2265045" cy="2368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388620</xdr:colOff>
      <xdr:row>125</xdr:row>
      <xdr:rowOff>83185</xdr:rowOff>
    </xdr:from>
    <xdr:to>
      <xdr:col>13</xdr:col>
      <xdr:colOff>733425</xdr:colOff>
      <xdr:row>128</xdr:row>
      <xdr:rowOff>161925</xdr:rowOff>
    </xdr:to>
    <xdr:pic>
      <xdr:nvPicPr>
        <xdr:cNvPr id="64" name="图片 6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1818620" y="89333705"/>
          <a:ext cx="2306955" cy="2364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277495</xdr:colOff>
      <xdr:row>37</xdr:row>
      <xdr:rowOff>608965</xdr:rowOff>
    </xdr:from>
    <xdr:to>
      <xdr:col>12</xdr:col>
      <xdr:colOff>457200</xdr:colOff>
      <xdr:row>40</xdr:row>
      <xdr:rowOff>561975</xdr:rowOff>
    </xdr:to>
    <xdr:pic>
      <xdr:nvPicPr>
        <xdr:cNvPr id="4" name="图片 3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726420" y="22803485"/>
          <a:ext cx="2141855" cy="223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86995</xdr:colOff>
      <xdr:row>41</xdr:row>
      <xdr:rowOff>49530</xdr:rowOff>
    </xdr:from>
    <xdr:to>
      <xdr:col>12</xdr:col>
      <xdr:colOff>428625</xdr:colOff>
      <xdr:row>44</xdr:row>
      <xdr:rowOff>171450</xdr:rowOff>
    </xdr:to>
    <xdr:pic>
      <xdr:nvPicPr>
        <xdr:cNvPr id="8" name="图片 7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535920" y="25292050"/>
          <a:ext cx="2303780" cy="240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276225</xdr:colOff>
      <xdr:row>44</xdr:row>
      <xdr:rowOff>18415</xdr:rowOff>
    </xdr:from>
    <xdr:to>
      <xdr:col>12</xdr:col>
      <xdr:colOff>866775</xdr:colOff>
      <xdr:row>47</xdr:row>
      <xdr:rowOff>400050</xdr:rowOff>
    </xdr:to>
    <xdr:pic>
      <xdr:nvPicPr>
        <xdr:cNvPr id="9" name="图片 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725150" y="27546935"/>
          <a:ext cx="2552700" cy="266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134620</xdr:colOff>
      <xdr:row>47</xdr:row>
      <xdr:rowOff>232410</xdr:rowOff>
    </xdr:from>
    <xdr:to>
      <xdr:col>12</xdr:col>
      <xdr:colOff>438150</xdr:colOff>
      <xdr:row>50</xdr:row>
      <xdr:rowOff>314325</xdr:rowOff>
    </xdr:to>
    <xdr:pic>
      <xdr:nvPicPr>
        <xdr:cNvPr id="12" name="图片 1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583545" y="30046930"/>
          <a:ext cx="2265680" cy="23679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showGridLines="0" topLeftCell="A5" workbookViewId="0">
      <selection activeCell="H11" sqref="H11"/>
    </sheetView>
  </sheetViews>
  <sheetFormatPr defaultColWidth="12.875" defaultRowHeight="13.5"/>
  <cols>
    <col min="1" max="1" width="11" customWidth="1"/>
    <col min="2" max="2" width="12.125" customWidth="1"/>
    <col min="3" max="3" width="15.5" customWidth="1"/>
    <col min="4" max="4" width="9.625" customWidth="1"/>
    <col min="5" max="5" width="42.375" customWidth="1"/>
    <col min="6" max="6" width="8.125" customWidth="1"/>
    <col min="7" max="7" width="5.375" customWidth="1"/>
    <col min="8" max="8" width="9.125" customWidth="1"/>
    <col min="9" max="9" width="7.875" customWidth="1"/>
    <col min="10" max="10" width="8.125" customWidth="1"/>
    <col min="11" max="16383" width="12.875" customWidth="1"/>
  </cols>
  <sheetData>
    <row r="1" spans="1:13">
      <c r="M1" s="64"/>
    </row>
    <row r="2" ht="29.1" customHeight="1" spans="1:13">
      <c r="A2" s="65" t="s">
        <v>0</v>
      </c>
      <c r="B2" s="65"/>
      <c r="C2" s="65"/>
      <c r="D2" s="65"/>
      <c r="E2" s="65"/>
      <c r="F2" s="65"/>
      <c r="G2" s="65"/>
      <c r="H2" s="66"/>
    </row>
    <row r="3" ht="27" customHeight="1" spans="1:13">
      <c r="A3" s="67" t="s">
        <v>1</v>
      </c>
      <c r="B3" s="67"/>
      <c r="C3" s="67"/>
      <c r="D3" s="67"/>
      <c r="E3" s="67"/>
      <c r="F3" s="67"/>
      <c r="G3" s="67"/>
      <c r="H3" s="68"/>
      <c r="I3" s="68"/>
    </row>
    <row r="4" ht="18.95" customHeight="1" spans="1:13">
      <c r="A4" s="69" t="s">
        <v>2</v>
      </c>
      <c r="B4" s="69"/>
      <c r="C4" s="69"/>
      <c r="D4" s="69"/>
      <c r="E4" s="69"/>
      <c r="F4" s="69"/>
      <c r="G4" s="69"/>
      <c r="H4" s="70"/>
      <c r="I4" s="70"/>
      <c r="J4" s="71"/>
    </row>
    <row r="5" ht="18.75" spans="1:13">
      <c r="A5" s="69"/>
      <c r="B5" s="69"/>
      <c r="C5" s="69"/>
      <c r="D5" s="72" t="s">
        <v>3</v>
      </c>
      <c r="E5" s="72"/>
      <c r="F5" s="72"/>
      <c r="G5" s="72"/>
      <c r="H5" s="73"/>
      <c r="I5" s="74"/>
    </row>
    <row r="6" ht="14.25" spans="1:13">
      <c r="A6" s="75" t="s">
        <v>4</v>
      </c>
      <c r="B6" s="75"/>
      <c r="C6" s="75"/>
      <c r="D6" s="76" t="s">
        <v>5</v>
      </c>
      <c r="E6" s="76"/>
      <c r="F6" s="76"/>
      <c r="G6" s="76"/>
    </row>
    <row r="7" ht="30.95" customHeight="1" spans="1:13">
      <c r="A7" s="77" t="s">
        <v>6</v>
      </c>
      <c r="B7" s="77"/>
      <c r="C7" s="77"/>
      <c r="D7" s="76" t="s">
        <v>7</v>
      </c>
      <c r="E7" s="76"/>
      <c r="F7" s="76"/>
      <c r="G7" s="76"/>
    </row>
    <row r="8" ht="32.1" customHeight="1" spans="1:13">
      <c r="A8" s="59" t="s">
        <v>8</v>
      </c>
      <c r="B8" s="78" t="s">
        <v>9</v>
      </c>
      <c r="C8" s="79" t="s">
        <v>10</v>
      </c>
      <c r="D8" s="78" t="s">
        <v>11</v>
      </c>
      <c r="E8" s="78" t="s">
        <v>12</v>
      </c>
      <c r="F8" s="78" t="s">
        <v>13</v>
      </c>
      <c r="G8" s="80" t="s">
        <v>14</v>
      </c>
      <c r="H8" s="78" t="s">
        <v>15</v>
      </c>
      <c r="I8" s="81" t="s">
        <v>16</v>
      </c>
    </row>
    <row r="9" ht="76.5" customHeight="1" spans="1:13">
      <c r="A9" s="82" t="str">
        <f>_xlfn.DISPIMG("ID_C105B82DA9C8417186266F4CDBF474A3",1)</f>
        <v>=DISPIMG("ID_C105B82DA9C8417186266F4CDBF474A3",1)</v>
      </c>
      <c r="B9" s="83" t="s">
        <v>17</v>
      </c>
      <c r="C9" s="83" t="s">
        <v>18</v>
      </c>
      <c r="D9" s="83" t="s">
        <v>19</v>
      </c>
      <c r="E9" s="84" t="s">
        <v>20</v>
      </c>
      <c r="F9" s="80"/>
      <c r="G9" s="85">
        <v>54</v>
      </c>
      <c r="H9" s="85">
        <v>1350</v>
      </c>
      <c r="I9" s="85">
        <f>H9*G9</f>
        <v>72900</v>
      </c>
    </row>
    <row r="10" ht="60" customHeight="1" spans="1:13">
      <c r="A10" s="86" t="str">
        <f>_xlfn.DISPIMG("ID_63ECFCC233F94A12B6BCF0730D3036CF",1)</f>
        <v>=DISPIMG("ID_63ECFCC233F94A12B6BCF0730D3036CF",1)</v>
      </c>
      <c r="B10" s="83" t="s">
        <v>17</v>
      </c>
      <c r="C10" s="83" t="s">
        <v>18</v>
      </c>
      <c r="D10" s="83" t="s">
        <v>19</v>
      </c>
      <c r="E10" s="84" t="s">
        <v>21</v>
      </c>
      <c r="F10" s="80"/>
      <c r="G10" s="85">
        <v>55</v>
      </c>
      <c r="H10" s="85">
        <v>1350</v>
      </c>
      <c r="I10" s="85">
        <f>H10*G10</f>
        <v>74250</v>
      </c>
    </row>
    <row r="11" ht="60" customHeight="1" spans="1:13">
      <c r="A11" s="86" t="s">
        <v>22</v>
      </c>
      <c r="B11" s="87" t="s">
        <v>23</v>
      </c>
      <c r="C11" s="88"/>
      <c r="D11" s="88"/>
      <c r="E11" s="88"/>
      <c r="F11" s="88"/>
      <c r="G11" s="89">
        <f>SUM(G9:G10)</f>
        <v>109</v>
      </c>
      <c r="H11" s="59" t="s">
        <v>24</v>
      </c>
      <c r="I11" s="90">
        <f>SUM(I9:I10)</f>
        <v>147150</v>
      </c>
    </row>
    <row r="48" ht="25.5" spans="15:15">
      <c r="O48" s="91"/>
    </row>
    <row r="81" ht="27" spans="3:5">
      <c r="C81" s="92"/>
      <c r="E81" s="93"/>
    </row>
  </sheetData>
  <mergeCells count="9">
    <mergeCell ref="A2:G2"/>
    <mergeCell ref="A3:G3"/>
    <mergeCell ref="A4:G4"/>
    <mergeCell ref="D5:G5"/>
    <mergeCell ref="A6:C6"/>
    <mergeCell ref="D6:G6"/>
    <mergeCell ref="A7:C7"/>
    <mergeCell ref="D7:G7"/>
    <mergeCell ref="B11:F1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9"/>
  <sheetViews>
    <sheetView showGridLines="0" tabSelected="1" topLeftCell="A121" workbookViewId="0">
      <selection activeCell="K123" sqref="K123"/>
    </sheetView>
  </sheetViews>
  <sheetFormatPr defaultColWidth="12.875" defaultRowHeight="14.25"/>
  <cols>
    <col min="1" max="1" width="8.625" style="1" customWidth="1"/>
    <col min="2" max="2" width="15.5" style="1" customWidth="1"/>
    <col min="3" max="3" width="12.875" style="1" customWidth="1"/>
    <col min="4" max="4" width="20.375" style="1" customWidth="1"/>
    <col min="5" max="5" width="12.75" style="1" customWidth="1"/>
    <col min="6" max="6" width="26.125" style="1" customWidth="1"/>
    <col min="7" max="7" width="9.125" style="1" customWidth="1"/>
    <col min="8" max="8" width="10.75" style="2" customWidth="1"/>
    <col min="9" max="9" width="8.125" style="3" customWidth="1"/>
    <col min="10" max="16383" width="12.875" style="1" customWidth="1"/>
    <col min="16384" max="16384" width="12.875" style="1"/>
  </cols>
  <sheetData>
    <row r="1" ht="27" customHeight="1" spans="1:13">
      <c r="M1" s="4"/>
    </row>
    <row r="2" ht="29.1" customHeight="1" spans="1:13">
      <c r="A2" s="5" t="s">
        <v>0</v>
      </c>
      <c r="B2" s="5"/>
      <c r="C2" s="5"/>
      <c r="D2" s="5"/>
      <c r="E2" s="5"/>
      <c r="F2" s="5"/>
      <c r="G2" s="5"/>
      <c r="H2" s="6"/>
      <c r="I2" s="6"/>
      <c r="J2" s="5"/>
    </row>
    <row r="3" ht="27" customHeight="1" spans="1:13">
      <c r="A3" s="7" t="s">
        <v>1</v>
      </c>
      <c r="B3" s="7"/>
      <c r="C3" s="7"/>
      <c r="D3" s="7"/>
      <c r="E3" s="7"/>
      <c r="F3" s="7"/>
      <c r="G3" s="8"/>
      <c r="H3" s="9"/>
      <c r="I3" s="10"/>
      <c r="J3" s="11"/>
    </row>
    <row r="4" ht="18.95" customHeight="1" spans="1:13">
      <c r="A4" s="12" t="s">
        <v>2</v>
      </c>
      <c r="B4" s="12"/>
      <c r="C4" s="12"/>
      <c r="D4" s="12"/>
      <c r="E4" s="12"/>
      <c r="F4" s="12"/>
      <c r="G4" s="12"/>
      <c r="H4" s="13"/>
      <c r="I4" s="13"/>
      <c r="J4" s="12"/>
    </row>
    <row r="5" spans="1:13">
      <c r="A5" s="12"/>
      <c r="B5" s="12"/>
      <c r="C5" s="12"/>
      <c r="D5" s="14" t="s">
        <v>3</v>
      </c>
      <c r="E5" s="14"/>
      <c r="F5" s="14"/>
      <c r="G5" s="14"/>
      <c r="H5" s="6"/>
      <c r="I5" s="6"/>
      <c r="J5" s="14"/>
    </row>
    <row r="6" spans="1:13">
      <c r="A6" s="15" t="s">
        <v>4</v>
      </c>
      <c r="B6" s="15"/>
      <c r="C6" s="15"/>
      <c r="D6" s="5" t="s">
        <v>5</v>
      </c>
      <c r="E6" s="5"/>
      <c r="F6" s="5"/>
      <c r="G6" s="5"/>
      <c r="H6" s="6"/>
      <c r="I6" s="6"/>
      <c r="J6" s="5"/>
    </row>
    <row r="7" ht="30.95" customHeight="1" spans="1:13">
      <c r="A7" s="16" t="s">
        <v>25</v>
      </c>
      <c r="B7" s="16"/>
      <c r="C7" s="16"/>
      <c r="D7" s="5" t="s">
        <v>7</v>
      </c>
      <c r="E7" s="5"/>
      <c r="F7" s="5"/>
      <c r="G7" s="5"/>
      <c r="H7" s="6"/>
      <c r="I7" s="6"/>
      <c r="J7" s="5"/>
    </row>
    <row r="8" ht="32.1" customHeight="1" spans="1:13">
      <c r="A8" s="17" t="s">
        <v>26</v>
      </c>
      <c r="B8" s="17" t="s">
        <v>8</v>
      </c>
      <c r="C8" s="18" t="s">
        <v>9</v>
      </c>
      <c r="D8" s="19" t="s">
        <v>10</v>
      </c>
      <c r="E8" s="18" t="s">
        <v>11</v>
      </c>
      <c r="F8" s="18" t="s">
        <v>12</v>
      </c>
      <c r="G8" s="20" t="s">
        <v>14</v>
      </c>
      <c r="H8" s="21" t="s">
        <v>15</v>
      </c>
      <c r="I8" s="22" t="s">
        <v>16</v>
      </c>
      <c r="J8" s="18" t="s">
        <v>13</v>
      </c>
    </row>
    <row r="9" ht="45" customHeight="1" spans="1:13">
      <c r="A9" s="23">
        <v>1</v>
      </c>
      <c r="B9" s="23" t="str">
        <f>_xlfn.DISPIMG("ID_A265B33CBD294E4BA42A8774E3C74E85",1)</f>
        <v>=DISPIMG("ID_A265B33CBD294E4BA42A8774E3C74E85",1)</v>
      </c>
      <c r="C9" s="24" t="s">
        <v>27</v>
      </c>
      <c r="D9" s="24" t="s">
        <v>28</v>
      </c>
      <c r="E9" s="25" t="s">
        <v>29</v>
      </c>
      <c r="F9" s="26" t="s">
        <v>30</v>
      </c>
      <c r="G9" s="27">
        <v>149</v>
      </c>
      <c r="H9" s="28">
        <v>580</v>
      </c>
      <c r="I9" s="28">
        <f>H9*G9</f>
        <v>86420</v>
      </c>
      <c r="J9" s="29"/>
    </row>
    <row r="10" ht="39" customHeight="1" spans="1:13">
      <c r="A10" s="30"/>
      <c r="B10" s="30"/>
      <c r="C10" s="24"/>
      <c r="D10" s="24" t="s">
        <v>31</v>
      </c>
      <c r="E10" s="25" t="s">
        <v>32</v>
      </c>
      <c r="F10" s="26" t="s">
        <v>33</v>
      </c>
      <c r="G10" s="27">
        <v>149</v>
      </c>
      <c r="H10" s="31"/>
      <c r="I10" s="31"/>
      <c r="J10" s="29"/>
    </row>
    <row r="11" ht="39" customHeight="1" spans="1:13">
      <c r="A11" s="30"/>
      <c r="B11" s="30"/>
      <c r="C11" s="24"/>
      <c r="D11" s="24" t="s">
        <v>34</v>
      </c>
      <c r="E11" s="25" t="s">
        <v>29</v>
      </c>
      <c r="F11" s="26" t="s">
        <v>35</v>
      </c>
      <c r="G11" s="27">
        <v>149</v>
      </c>
      <c r="H11" s="32">
        <v>360</v>
      </c>
      <c r="I11" s="28">
        <f>H11*G11</f>
        <v>53640</v>
      </c>
      <c r="J11" s="29"/>
    </row>
    <row r="12" ht="49" customHeight="1" spans="1:13">
      <c r="A12" s="23">
        <v>2</v>
      </c>
      <c r="B12" s="33" t="str">
        <f>_xlfn.DISPIMG("ID_92FFEA8C9BE14C19B1934373EA920598",1)</f>
        <v>=DISPIMG("ID_92FFEA8C9BE14C19B1934373EA920598",1)</v>
      </c>
      <c r="C12" s="24" t="s">
        <v>27</v>
      </c>
      <c r="D12" s="24" t="s">
        <v>28</v>
      </c>
      <c r="E12" s="25" t="s">
        <v>29</v>
      </c>
      <c r="F12" s="26" t="s">
        <v>36</v>
      </c>
      <c r="G12" s="27">
        <v>148</v>
      </c>
      <c r="H12" s="34">
        <v>400</v>
      </c>
      <c r="I12" s="28">
        <f t="shared" ref="I9:I15" si="0">H12*G12</f>
        <v>59200</v>
      </c>
      <c r="J12" s="29"/>
    </row>
    <row r="13" ht="49" customHeight="1" spans="1:13">
      <c r="A13" s="30"/>
      <c r="B13" s="35"/>
      <c r="C13" s="24"/>
      <c r="D13" s="24" t="s">
        <v>31</v>
      </c>
      <c r="E13" s="25" t="s">
        <v>32</v>
      </c>
      <c r="F13" s="26" t="s">
        <v>33</v>
      </c>
      <c r="G13" s="27">
        <v>146</v>
      </c>
      <c r="H13" s="34">
        <v>180</v>
      </c>
      <c r="I13" s="28">
        <f t="shared" si="0"/>
        <v>26280</v>
      </c>
      <c r="J13" s="29"/>
    </row>
    <row r="14" ht="49" customHeight="1" spans="1:13">
      <c r="A14" s="30"/>
      <c r="B14" s="36"/>
      <c r="C14" s="24"/>
      <c r="D14" s="24" t="s">
        <v>34</v>
      </c>
      <c r="E14" s="25" t="s">
        <v>29</v>
      </c>
      <c r="F14" s="26" t="s">
        <v>35</v>
      </c>
      <c r="G14" s="27">
        <v>148</v>
      </c>
      <c r="H14" s="34">
        <v>360</v>
      </c>
      <c r="I14" s="28">
        <f t="shared" si="0"/>
        <v>53280</v>
      </c>
      <c r="J14" s="29"/>
    </row>
    <row r="15" ht="42" customHeight="1" spans="1:13">
      <c r="A15" s="23">
        <v>3</v>
      </c>
      <c r="B15" s="33" t="str">
        <f>_xlfn.DISPIMG("ID_88E928E36DF74D13AC8D579B11AF7EC3",1)</f>
        <v>=DISPIMG("ID_88E928E36DF74D13AC8D579B11AF7EC3",1)</v>
      </c>
      <c r="C15" s="24" t="s">
        <v>37</v>
      </c>
      <c r="D15" s="24" t="s">
        <v>38</v>
      </c>
      <c r="E15" s="25" t="s">
        <v>29</v>
      </c>
      <c r="F15" s="26" t="s">
        <v>39</v>
      </c>
      <c r="G15" s="27">
        <v>7</v>
      </c>
      <c r="H15" s="34">
        <v>680</v>
      </c>
      <c r="I15" s="28">
        <f t="shared" si="0"/>
        <v>4760</v>
      </c>
      <c r="J15" s="37"/>
      <c r="K15" s="38"/>
    </row>
    <row r="16" ht="43" customHeight="1" spans="1:13">
      <c r="A16" s="30"/>
      <c r="B16" s="35"/>
      <c r="C16" s="24"/>
      <c r="D16" s="24" t="s">
        <v>40</v>
      </c>
      <c r="E16" s="25" t="s">
        <v>32</v>
      </c>
      <c r="F16" s="26" t="s">
        <v>41</v>
      </c>
      <c r="G16" s="27">
        <v>7</v>
      </c>
      <c r="H16" s="39"/>
      <c r="I16" s="31"/>
      <c r="J16" s="40"/>
      <c r="K16" s="38"/>
    </row>
    <row r="17" ht="57" customHeight="1" spans="1:11">
      <c r="A17" s="30"/>
      <c r="B17" s="36"/>
      <c r="C17" s="24"/>
      <c r="D17" s="24" t="s">
        <v>34</v>
      </c>
      <c r="E17" s="25" t="s">
        <v>29</v>
      </c>
      <c r="F17" s="26" t="s">
        <v>35</v>
      </c>
      <c r="G17" s="27">
        <v>7</v>
      </c>
      <c r="H17" s="34">
        <v>360</v>
      </c>
      <c r="I17" s="28">
        <f t="shared" ref="I17:I21" si="1">H17*G17</f>
        <v>2520</v>
      </c>
      <c r="J17" s="41"/>
      <c r="K17" s="38"/>
    </row>
    <row r="18" ht="48" customHeight="1" spans="1:11">
      <c r="A18" s="23">
        <v>4</v>
      </c>
      <c r="B18" s="33" t="str">
        <f>_xlfn.DISPIMG("ID_44B244D334E2413EA3C11FF809D499B5",1)</f>
        <v>=DISPIMG("ID_44B244D334E2413EA3C11FF809D499B5",1)</v>
      </c>
      <c r="C18" s="24" t="s">
        <v>37</v>
      </c>
      <c r="D18" s="24" t="s">
        <v>38</v>
      </c>
      <c r="E18" s="25" t="s">
        <v>29</v>
      </c>
      <c r="F18" s="26" t="s">
        <v>42</v>
      </c>
      <c r="G18" s="27">
        <v>6</v>
      </c>
      <c r="H18" s="34">
        <v>680</v>
      </c>
      <c r="I18" s="28">
        <f t="shared" si="1"/>
        <v>4080</v>
      </c>
      <c r="J18" s="37"/>
    </row>
    <row r="19" ht="36" customHeight="1" spans="1:11">
      <c r="A19" s="30"/>
      <c r="B19" s="35"/>
      <c r="C19" s="24"/>
      <c r="D19" s="24" t="s">
        <v>40</v>
      </c>
      <c r="E19" s="25" t="s">
        <v>32</v>
      </c>
      <c r="F19" s="26" t="s">
        <v>43</v>
      </c>
      <c r="G19" s="27">
        <v>6</v>
      </c>
      <c r="H19" s="39"/>
      <c r="I19" s="31"/>
      <c r="J19" s="40"/>
    </row>
    <row r="20" ht="38" customHeight="1" spans="1:11">
      <c r="A20" s="30"/>
      <c r="B20" s="36"/>
      <c r="C20" s="24"/>
      <c r="D20" s="24" t="s">
        <v>34</v>
      </c>
      <c r="E20" s="25" t="s">
        <v>29</v>
      </c>
      <c r="F20" s="26" t="s">
        <v>35</v>
      </c>
      <c r="G20" s="27">
        <v>6</v>
      </c>
      <c r="H20" s="34">
        <v>360</v>
      </c>
      <c r="I20" s="28">
        <f t="shared" si="1"/>
        <v>2160</v>
      </c>
      <c r="J20" s="41"/>
    </row>
    <row r="21" ht="60" customHeight="1" spans="1:11">
      <c r="A21" s="23">
        <v>5</v>
      </c>
      <c r="B21" s="33" t="str">
        <f>_xlfn.DISPIMG("ID_35BF618A0DE341F2936B8F23B00D1705",1)</f>
        <v>=DISPIMG("ID_35BF618A0DE341F2936B8F23B00D1705",1)</v>
      </c>
      <c r="C21" s="24" t="s">
        <v>37</v>
      </c>
      <c r="D21" s="24" t="s">
        <v>44</v>
      </c>
      <c r="E21" s="25" t="s">
        <v>29</v>
      </c>
      <c r="F21" s="26" t="s">
        <v>42</v>
      </c>
      <c r="G21" s="27">
        <v>6</v>
      </c>
      <c r="H21" s="34">
        <v>680</v>
      </c>
      <c r="I21" s="28">
        <f t="shared" si="1"/>
        <v>4080</v>
      </c>
      <c r="J21" s="37"/>
    </row>
    <row r="22" ht="60" customHeight="1" spans="1:11">
      <c r="A22" s="30"/>
      <c r="B22" s="35"/>
      <c r="C22" s="24"/>
      <c r="D22" s="24" t="s">
        <v>45</v>
      </c>
      <c r="E22" s="25" t="s">
        <v>32</v>
      </c>
      <c r="F22" s="26" t="s">
        <v>43</v>
      </c>
      <c r="G22" s="27">
        <v>6</v>
      </c>
      <c r="H22" s="39"/>
      <c r="I22" s="31"/>
      <c r="J22" s="40"/>
    </row>
    <row r="23" ht="60" customHeight="1" spans="1:11">
      <c r="A23" s="30"/>
      <c r="B23" s="36"/>
      <c r="C23" s="24"/>
      <c r="D23" s="24" t="s">
        <v>34</v>
      </c>
      <c r="E23" s="25" t="s">
        <v>29</v>
      </c>
      <c r="F23" s="26" t="s">
        <v>35</v>
      </c>
      <c r="G23" s="27">
        <v>6</v>
      </c>
      <c r="H23" s="34">
        <v>360</v>
      </c>
      <c r="I23" s="28">
        <f t="shared" ref="I23:I27" si="2">H23*G23</f>
        <v>2160</v>
      </c>
      <c r="J23" s="41"/>
    </row>
    <row r="24" ht="60" customHeight="1" spans="1:11">
      <c r="A24" s="23">
        <v>6</v>
      </c>
      <c r="B24" s="33" t="str">
        <f>_xlfn.DISPIMG("ID_A7914DE3B4234E828ECDA73E03D8C43F",1)</f>
        <v>=DISPIMG("ID_A7914DE3B4234E828ECDA73E03D8C43F",1)</v>
      </c>
      <c r="C24" s="24" t="s">
        <v>37</v>
      </c>
      <c r="D24" s="24" t="s">
        <v>46</v>
      </c>
      <c r="E24" s="25" t="s">
        <v>29</v>
      </c>
      <c r="F24" s="26" t="s">
        <v>42</v>
      </c>
      <c r="G24" s="27">
        <v>5</v>
      </c>
      <c r="H24" s="42">
        <v>480</v>
      </c>
      <c r="I24" s="28">
        <f>H24*G24</f>
        <v>2400</v>
      </c>
      <c r="J24" s="37"/>
    </row>
    <row r="25" ht="60" customHeight="1" spans="1:11">
      <c r="A25" s="30"/>
      <c r="B25" s="35"/>
      <c r="C25" s="24"/>
      <c r="D25" s="24" t="s">
        <v>47</v>
      </c>
      <c r="E25" s="25" t="s">
        <v>32</v>
      </c>
      <c r="F25" s="26" t="s">
        <v>43</v>
      </c>
      <c r="G25" s="27">
        <v>4</v>
      </c>
      <c r="H25" s="39">
        <v>200</v>
      </c>
      <c r="I25" s="28">
        <f>H25*G25</f>
        <v>800</v>
      </c>
      <c r="J25" s="40"/>
    </row>
    <row r="26" ht="60" customHeight="1" spans="1:11">
      <c r="A26" s="30"/>
      <c r="B26" s="36"/>
      <c r="C26" s="24"/>
      <c r="D26" s="24" t="s">
        <v>34</v>
      </c>
      <c r="E26" s="25" t="s">
        <v>29</v>
      </c>
      <c r="F26" s="26" t="s">
        <v>35</v>
      </c>
      <c r="G26" s="27">
        <v>5</v>
      </c>
      <c r="H26" s="34">
        <v>360</v>
      </c>
      <c r="I26" s="28">
        <f t="shared" si="2"/>
        <v>1800</v>
      </c>
      <c r="J26" s="41"/>
    </row>
    <row r="27" ht="60" customHeight="1" spans="1:11">
      <c r="A27" s="23">
        <v>7</v>
      </c>
      <c r="B27" s="33" t="str">
        <f>_xlfn.DISPIMG("ID_2D9363198F90476B8D4E573F870926E0",1)</f>
        <v>=DISPIMG("ID_2D9363198F90476B8D4E573F870926E0",1)</v>
      </c>
      <c r="C27" s="24" t="s">
        <v>37</v>
      </c>
      <c r="D27" s="24" t="s">
        <v>38</v>
      </c>
      <c r="E27" s="25" t="s">
        <v>29</v>
      </c>
      <c r="F27" s="26" t="s">
        <v>42</v>
      </c>
      <c r="G27" s="27">
        <v>4</v>
      </c>
      <c r="H27" s="34">
        <v>680</v>
      </c>
      <c r="I27" s="28">
        <f t="shared" si="2"/>
        <v>2720</v>
      </c>
      <c r="J27" s="37"/>
    </row>
    <row r="28" ht="60" customHeight="1" spans="1:11">
      <c r="A28" s="30"/>
      <c r="B28" s="35"/>
      <c r="C28" s="24"/>
      <c r="D28" s="24" t="s">
        <v>48</v>
      </c>
      <c r="E28" s="25" t="s">
        <v>32</v>
      </c>
      <c r="F28" s="26" t="s">
        <v>43</v>
      </c>
      <c r="G28" s="27">
        <v>4</v>
      </c>
      <c r="H28" s="39"/>
      <c r="I28" s="31"/>
      <c r="J28" s="40"/>
    </row>
    <row r="29" ht="60" customHeight="1" spans="1:11">
      <c r="A29" s="30"/>
      <c r="B29" s="36"/>
      <c r="C29" s="24"/>
      <c r="D29" s="24" t="s">
        <v>34</v>
      </c>
      <c r="E29" s="25" t="s">
        <v>29</v>
      </c>
      <c r="F29" s="26" t="s">
        <v>35</v>
      </c>
      <c r="G29" s="27">
        <v>4</v>
      </c>
      <c r="H29" s="34">
        <v>360</v>
      </c>
      <c r="I29" s="28">
        <f t="shared" ref="I29:I33" si="3">H29*G29</f>
        <v>1440</v>
      </c>
      <c r="J29" s="41"/>
    </row>
    <row r="30" ht="60" customHeight="1" spans="1:11">
      <c r="A30" s="23">
        <v>8</v>
      </c>
      <c r="B30" s="33" t="str">
        <f>_xlfn.DISPIMG("ID_ECA83BB94E074D10B5F59E9EA31B96A0",1)</f>
        <v>=DISPIMG("ID_ECA83BB94E074D10B5F59E9EA31B96A0",1)</v>
      </c>
      <c r="C30" s="24" t="s">
        <v>37</v>
      </c>
      <c r="D30" s="24" t="s">
        <v>49</v>
      </c>
      <c r="E30" s="25" t="s">
        <v>29</v>
      </c>
      <c r="F30" s="26" t="s">
        <v>39</v>
      </c>
      <c r="G30" s="27">
        <v>4</v>
      </c>
      <c r="H30" s="34">
        <v>680</v>
      </c>
      <c r="I30" s="28">
        <f t="shared" si="3"/>
        <v>2720</v>
      </c>
      <c r="J30" s="37"/>
    </row>
    <row r="31" ht="60" customHeight="1" spans="1:11">
      <c r="A31" s="30"/>
      <c r="B31" s="35"/>
      <c r="C31" s="24"/>
      <c r="D31" s="24" t="s">
        <v>48</v>
      </c>
      <c r="E31" s="25" t="s">
        <v>32</v>
      </c>
      <c r="F31" s="26" t="s">
        <v>41</v>
      </c>
      <c r="G31" s="27">
        <v>4</v>
      </c>
      <c r="H31" s="39"/>
      <c r="I31" s="31"/>
      <c r="J31" s="40"/>
    </row>
    <row r="32" ht="60" customHeight="1" spans="1:11">
      <c r="A32" s="30"/>
      <c r="B32" s="36"/>
      <c r="C32" s="24"/>
      <c r="D32" s="24" t="s">
        <v>34</v>
      </c>
      <c r="E32" s="25" t="s">
        <v>29</v>
      </c>
      <c r="F32" s="26" t="s">
        <v>35</v>
      </c>
      <c r="G32" s="27">
        <v>4</v>
      </c>
      <c r="H32" s="34">
        <v>360</v>
      </c>
      <c r="I32" s="28">
        <f t="shared" si="3"/>
        <v>1440</v>
      </c>
      <c r="J32" s="41"/>
    </row>
    <row r="33" ht="60" customHeight="1" spans="1:10">
      <c r="A33" s="23">
        <v>9</v>
      </c>
      <c r="B33" s="33" t="str">
        <f>_xlfn.DISPIMG("ID_D7C587DC81444C7C967D6C0DD02F2A40",1)</f>
        <v>=DISPIMG("ID_D7C587DC81444C7C967D6C0DD02F2A40",1)</v>
      </c>
      <c r="C33" s="24" t="s">
        <v>37</v>
      </c>
      <c r="D33" s="24" t="s">
        <v>50</v>
      </c>
      <c r="E33" s="25" t="s">
        <v>29</v>
      </c>
      <c r="F33" s="26" t="s">
        <v>42</v>
      </c>
      <c r="G33" s="27">
        <v>3</v>
      </c>
      <c r="H33" s="34">
        <v>580</v>
      </c>
      <c r="I33" s="28">
        <f t="shared" si="3"/>
        <v>1740</v>
      </c>
      <c r="J33" s="37"/>
    </row>
    <row r="34" ht="60" customHeight="1" spans="1:10">
      <c r="A34" s="30"/>
      <c r="B34" s="35"/>
      <c r="C34" s="24"/>
      <c r="D34" s="24" t="s">
        <v>51</v>
      </c>
      <c r="E34" s="25" t="s">
        <v>32</v>
      </c>
      <c r="F34" s="26" t="s">
        <v>43</v>
      </c>
      <c r="G34" s="27">
        <v>3</v>
      </c>
      <c r="H34" s="39"/>
      <c r="I34" s="31"/>
      <c r="J34" s="40"/>
    </row>
    <row r="35" ht="60" customHeight="1" spans="1:10">
      <c r="A35" s="30"/>
      <c r="B35" s="36"/>
      <c r="C35" s="24"/>
      <c r="D35" s="24" t="s">
        <v>34</v>
      </c>
      <c r="E35" s="25" t="s">
        <v>29</v>
      </c>
      <c r="F35" s="26" t="s">
        <v>35</v>
      </c>
      <c r="G35" s="27">
        <v>3</v>
      </c>
      <c r="H35" s="34">
        <v>360</v>
      </c>
      <c r="I35" s="28">
        <f t="shared" ref="I35:I39" si="4">H35*G35</f>
        <v>1080</v>
      </c>
      <c r="J35" s="41"/>
    </row>
    <row r="36" ht="60" customHeight="1" spans="1:10">
      <c r="A36" s="23">
        <v>10</v>
      </c>
      <c r="B36" s="33" t="str">
        <f>_xlfn.DISPIMG("ID_5C18A3444BAD456A95940ABBB10EC45F",1)</f>
        <v>=DISPIMG("ID_5C18A3444BAD456A95940ABBB10EC45F",1)</v>
      </c>
      <c r="C36" s="24" t="s">
        <v>37</v>
      </c>
      <c r="D36" s="24" t="s">
        <v>52</v>
      </c>
      <c r="E36" s="25" t="s">
        <v>29</v>
      </c>
      <c r="F36" s="26" t="s">
        <v>42</v>
      </c>
      <c r="G36" s="27">
        <v>3</v>
      </c>
      <c r="H36" s="42">
        <v>450</v>
      </c>
      <c r="I36" s="28">
        <f>H36*G36</f>
        <v>1350</v>
      </c>
      <c r="J36" s="37"/>
    </row>
    <row r="37" ht="60" customHeight="1" spans="1:10">
      <c r="A37" s="30"/>
      <c r="B37" s="35"/>
      <c r="C37" s="24"/>
      <c r="D37" s="24" t="s">
        <v>53</v>
      </c>
      <c r="E37" s="25" t="s">
        <v>32</v>
      </c>
      <c r="F37" s="26" t="s">
        <v>43</v>
      </c>
      <c r="G37" s="27">
        <v>2</v>
      </c>
      <c r="H37" s="42">
        <v>180</v>
      </c>
      <c r="I37" s="28">
        <f>H37*G37</f>
        <v>360</v>
      </c>
      <c r="J37" s="40"/>
    </row>
    <row r="38" ht="60" customHeight="1" spans="1:10">
      <c r="A38" s="30"/>
      <c r="B38" s="36"/>
      <c r="C38" s="24"/>
      <c r="D38" s="24" t="s">
        <v>34</v>
      </c>
      <c r="E38" s="25" t="s">
        <v>29</v>
      </c>
      <c r="F38" s="26" t="s">
        <v>35</v>
      </c>
      <c r="G38" s="27">
        <v>3</v>
      </c>
      <c r="H38" s="34">
        <v>360</v>
      </c>
      <c r="I38" s="28">
        <f t="shared" si="4"/>
        <v>1080</v>
      </c>
      <c r="J38" s="41"/>
    </row>
    <row r="39" ht="60" customHeight="1" spans="1:10">
      <c r="A39" s="23">
        <v>11</v>
      </c>
      <c r="B39" s="33" t="str">
        <f>_xlfn.DISPIMG("ID_69B83731656D43B896AD17B36658A234",1)</f>
        <v>=DISPIMG("ID_69B83731656D43B896AD17B36658A234",1)</v>
      </c>
      <c r="C39" s="24" t="s">
        <v>37</v>
      </c>
      <c r="D39" s="24" t="s">
        <v>44</v>
      </c>
      <c r="E39" s="25" t="s">
        <v>29</v>
      </c>
      <c r="F39" s="26" t="s">
        <v>39</v>
      </c>
      <c r="G39" s="27">
        <v>3</v>
      </c>
      <c r="H39" s="34">
        <v>680</v>
      </c>
      <c r="I39" s="28">
        <f t="shared" si="4"/>
        <v>2040</v>
      </c>
      <c r="J39" s="43"/>
    </row>
    <row r="40" ht="60" customHeight="1" spans="1:10">
      <c r="A40" s="30"/>
      <c r="B40" s="35"/>
      <c r="C40" s="24"/>
      <c r="D40" s="24" t="s">
        <v>45</v>
      </c>
      <c r="E40" s="25" t="s">
        <v>32</v>
      </c>
      <c r="F40" s="26" t="s">
        <v>41</v>
      </c>
      <c r="G40" s="27">
        <v>3</v>
      </c>
      <c r="H40" s="39"/>
      <c r="I40" s="31"/>
      <c r="J40" s="44"/>
    </row>
    <row r="41" ht="60" customHeight="1" spans="1:10">
      <c r="A41" s="30"/>
      <c r="B41" s="36"/>
      <c r="C41" s="24"/>
      <c r="D41" s="24" t="s">
        <v>34</v>
      </c>
      <c r="E41" s="25" t="s">
        <v>29</v>
      </c>
      <c r="F41" s="26" t="s">
        <v>35</v>
      </c>
      <c r="G41" s="27">
        <v>3</v>
      </c>
      <c r="H41" s="34">
        <v>360</v>
      </c>
      <c r="I41" s="28">
        <f t="shared" ref="I41:I45" si="5">H41*G41</f>
        <v>1080</v>
      </c>
      <c r="J41" s="45"/>
    </row>
    <row r="42" ht="60" customHeight="1" spans="1:10">
      <c r="A42" s="23">
        <v>12</v>
      </c>
      <c r="B42" s="35" t="str">
        <f>_xlfn.DISPIMG("ID_DD8D891D171A486C9F6771171889A2B7",1)</f>
        <v>=DISPIMG("ID_DD8D891D171A486C9F6771171889A2B7",1)</v>
      </c>
      <c r="C42" s="24" t="s">
        <v>37</v>
      </c>
      <c r="D42" s="24" t="s">
        <v>46</v>
      </c>
      <c r="E42" s="25" t="s">
        <v>29</v>
      </c>
      <c r="F42" s="26" t="s">
        <v>39</v>
      </c>
      <c r="G42" s="27">
        <v>3</v>
      </c>
      <c r="H42" s="42">
        <v>480</v>
      </c>
      <c r="I42" s="28">
        <f>H42*G42</f>
        <v>1440</v>
      </c>
      <c r="J42" s="43"/>
    </row>
    <row r="43" ht="60" customHeight="1" spans="1:10">
      <c r="A43" s="30"/>
      <c r="B43" s="35"/>
      <c r="C43" s="24"/>
      <c r="D43" s="24" t="s">
        <v>47</v>
      </c>
      <c r="E43" s="25" t="s">
        <v>32</v>
      </c>
      <c r="F43" s="26" t="s">
        <v>41</v>
      </c>
      <c r="G43" s="27">
        <v>5</v>
      </c>
      <c r="H43" s="42">
        <v>200</v>
      </c>
      <c r="I43" s="28">
        <f>H43*G43</f>
        <v>1000</v>
      </c>
      <c r="J43" s="44"/>
    </row>
    <row r="44" ht="60" customHeight="1" spans="1:10">
      <c r="A44" s="30"/>
      <c r="B44" s="36"/>
      <c r="C44" s="24"/>
      <c r="D44" s="24" t="s">
        <v>34</v>
      </c>
      <c r="E44" s="25" t="s">
        <v>29</v>
      </c>
      <c r="F44" s="26" t="s">
        <v>35</v>
      </c>
      <c r="G44" s="27">
        <v>3</v>
      </c>
      <c r="H44" s="34">
        <v>360</v>
      </c>
      <c r="I44" s="28">
        <f t="shared" si="5"/>
        <v>1080</v>
      </c>
      <c r="J44" s="45"/>
    </row>
    <row r="45" ht="60" customHeight="1" spans="1:10">
      <c r="A45" s="23">
        <v>13</v>
      </c>
      <c r="B45" s="35" t="str">
        <f>_xlfn.DISPIMG("ID_25F303872FD7431E909C47ED6505DFBA",1)</f>
        <v>=DISPIMG("ID_25F303872FD7431E909C47ED6505DFBA",1)</v>
      </c>
      <c r="C45" s="24" t="s">
        <v>37</v>
      </c>
      <c r="D45" s="24" t="s">
        <v>54</v>
      </c>
      <c r="E45" s="25" t="s">
        <v>29</v>
      </c>
      <c r="F45" s="26" t="s">
        <v>39</v>
      </c>
      <c r="G45" s="27">
        <v>2</v>
      </c>
      <c r="H45" s="34">
        <v>580</v>
      </c>
      <c r="I45" s="28">
        <f t="shared" si="5"/>
        <v>1160</v>
      </c>
      <c r="J45" s="43"/>
    </row>
    <row r="46" ht="60" customHeight="1" spans="1:10">
      <c r="A46" s="30"/>
      <c r="B46" s="35"/>
      <c r="C46" s="24"/>
      <c r="D46" s="24" t="s">
        <v>55</v>
      </c>
      <c r="E46" s="25" t="s">
        <v>32</v>
      </c>
      <c r="F46" s="26" t="s">
        <v>41</v>
      </c>
      <c r="G46" s="46"/>
      <c r="H46" s="39"/>
      <c r="I46" s="31"/>
      <c r="J46" s="44"/>
    </row>
    <row r="47" ht="60" customHeight="1" spans="1:10">
      <c r="A47" s="30"/>
      <c r="B47" s="36"/>
      <c r="C47" s="24"/>
      <c r="D47" s="24" t="s">
        <v>34</v>
      </c>
      <c r="E47" s="25" t="s">
        <v>29</v>
      </c>
      <c r="F47" s="26" t="s">
        <v>35</v>
      </c>
      <c r="G47" s="27">
        <v>2</v>
      </c>
      <c r="H47" s="34">
        <v>360</v>
      </c>
      <c r="I47" s="28">
        <f>H47*G47</f>
        <v>720</v>
      </c>
      <c r="J47" s="45"/>
    </row>
    <row r="48" ht="60" customHeight="1" spans="1:10">
      <c r="A48" s="23">
        <v>14</v>
      </c>
      <c r="B48" s="35" t="str">
        <f>_xlfn.DISPIMG("ID_1D55955E68E64798B6DE3B33E5FFAD04",1)</f>
        <v>=DISPIMG("ID_1D55955E68E64798B6DE3B33E5FFAD04",1)</v>
      </c>
      <c r="C48" s="24" t="s">
        <v>37</v>
      </c>
      <c r="D48" s="24" t="s">
        <v>56</v>
      </c>
      <c r="E48" s="25" t="s">
        <v>29</v>
      </c>
      <c r="F48" s="26" t="s">
        <v>39</v>
      </c>
      <c r="G48" s="27">
        <v>2</v>
      </c>
      <c r="H48" s="34">
        <v>680</v>
      </c>
      <c r="I48" s="28">
        <f>H48*G48</f>
        <v>1360</v>
      </c>
      <c r="J48" s="47"/>
    </row>
    <row r="49" ht="60" customHeight="1" spans="1:10">
      <c r="A49" s="30"/>
      <c r="B49" s="35"/>
      <c r="C49" s="24"/>
      <c r="D49" s="24" t="s">
        <v>57</v>
      </c>
      <c r="E49" s="25" t="s">
        <v>32</v>
      </c>
      <c r="F49" s="26" t="s">
        <v>41</v>
      </c>
      <c r="G49" s="27">
        <v>2</v>
      </c>
      <c r="H49" s="39"/>
      <c r="I49" s="31"/>
      <c r="J49" s="47"/>
    </row>
    <row r="50" ht="60" customHeight="1" spans="1:10">
      <c r="A50" s="30"/>
      <c r="B50" s="36"/>
      <c r="C50" s="24"/>
      <c r="D50" s="24" t="s">
        <v>34</v>
      </c>
      <c r="E50" s="25" t="s">
        <v>29</v>
      </c>
      <c r="F50" s="26" t="s">
        <v>35</v>
      </c>
      <c r="G50" s="27">
        <v>2</v>
      </c>
      <c r="H50" s="34">
        <v>360</v>
      </c>
      <c r="I50" s="28">
        <f>H50*G50</f>
        <v>720</v>
      </c>
      <c r="J50" s="47"/>
    </row>
    <row r="51" ht="60" customHeight="1" spans="1:10">
      <c r="A51" s="23">
        <v>15</v>
      </c>
      <c r="B51" s="35" t="str">
        <f>_xlfn.DISPIMG("ID_A40CC22A77284A76ABF3C3268C6CFD2C",1)</f>
        <v>=DISPIMG("ID_A40CC22A77284A76ABF3C3268C6CFD2C",1)</v>
      </c>
      <c r="C51" s="24" t="s">
        <v>37</v>
      </c>
      <c r="D51" s="24" t="s">
        <v>58</v>
      </c>
      <c r="E51" s="25" t="s">
        <v>29</v>
      </c>
      <c r="F51" s="26" t="s">
        <v>42</v>
      </c>
      <c r="G51" s="27">
        <v>2</v>
      </c>
      <c r="H51" s="34">
        <v>680</v>
      </c>
      <c r="I51" s="28">
        <f>H51*G51</f>
        <v>1360</v>
      </c>
      <c r="J51" s="47"/>
    </row>
    <row r="52" ht="60" customHeight="1" spans="1:10">
      <c r="A52" s="30"/>
      <c r="B52" s="35"/>
      <c r="C52" s="24"/>
      <c r="D52" s="24" t="s">
        <v>59</v>
      </c>
      <c r="E52" s="25" t="s">
        <v>32</v>
      </c>
      <c r="F52" s="26" t="s">
        <v>43</v>
      </c>
      <c r="G52" s="27">
        <v>2</v>
      </c>
      <c r="H52" s="39"/>
      <c r="I52" s="31"/>
      <c r="J52" s="47"/>
    </row>
    <row r="53" ht="60" customHeight="1" spans="1:10">
      <c r="A53" s="30"/>
      <c r="B53" s="36"/>
      <c r="C53" s="24"/>
      <c r="D53" s="24" t="s">
        <v>34</v>
      </c>
      <c r="E53" s="25" t="s">
        <v>29</v>
      </c>
      <c r="F53" s="26" t="s">
        <v>35</v>
      </c>
      <c r="G53" s="27">
        <v>2</v>
      </c>
      <c r="H53" s="34">
        <v>360</v>
      </c>
      <c r="I53" s="28">
        <f t="shared" ref="I53:I57" si="6">H53*G53</f>
        <v>720</v>
      </c>
      <c r="J53" s="47"/>
    </row>
    <row r="54" ht="60" customHeight="1" spans="1:10">
      <c r="A54" s="23">
        <v>16</v>
      </c>
      <c r="B54" s="35" t="str">
        <f>_xlfn.DISPIMG("ID_5AA8D45121F64F62BA5F7203EF4EDD4F",1)</f>
        <v>=DISPIMG("ID_5AA8D45121F64F62BA5F7203EF4EDD4F",1)</v>
      </c>
      <c r="C54" s="24" t="s">
        <v>37</v>
      </c>
      <c r="D54" s="24" t="s">
        <v>58</v>
      </c>
      <c r="E54" s="25" t="s">
        <v>29</v>
      </c>
      <c r="F54" s="26" t="s">
        <v>39</v>
      </c>
      <c r="G54" s="27">
        <v>2</v>
      </c>
      <c r="H54" s="34">
        <v>680</v>
      </c>
      <c r="I54" s="28">
        <f t="shared" si="6"/>
        <v>1360</v>
      </c>
      <c r="J54" s="43"/>
    </row>
    <row r="55" ht="60" customHeight="1" spans="1:10">
      <c r="A55" s="30"/>
      <c r="B55" s="35"/>
      <c r="C55" s="24"/>
      <c r="D55" s="24" t="s">
        <v>59</v>
      </c>
      <c r="E55" s="25" t="s">
        <v>32</v>
      </c>
      <c r="F55" s="26" t="s">
        <v>41</v>
      </c>
      <c r="G55" s="27">
        <v>2</v>
      </c>
      <c r="H55" s="39"/>
      <c r="I55" s="31"/>
      <c r="J55" s="44"/>
    </row>
    <row r="56" ht="60" customHeight="1" spans="1:10">
      <c r="A56" s="30"/>
      <c r="B56" s="36"/>
      <c r="C56" s="24"/>
      <c r="D56" s="24" t="s">
        <v>34</v>
      </c>
      <c r="E56" s="25" t="s">
        <v>29</v>
      </c>
      <c r="F56" s="26" t="s">
        <v>35</v>
      </c>
      <c r="G56" s="27">
        <v>2</v>
      </c>
      <c r="H56" s="34">
        <v>360</v>
      </c>
      <c r="I56" s="28">
        <f t="shared" si="6"/>
        <v>720</v>
      </c>
      <c r="J56" s="45"/>
    </row>
    <row r="57" ht="60" customHeight="1" spans="1:10">
      <c r="A57" s="23">
        <v>17</v>
      </c>
      <c r="B57" s="35" t="str">
        <f>_xlfn.DISPIMG("ID_A4CB1D88E7B04C829276D8818A5127B5",1)</f>
        <v>=DISPIMG("ID_A4CB1D88E7B04C829276D8818A5127B5",1)</v>
      </c>
      <c r="C57" s="24" t="s">
        <v>37</v>
      </c>
      <c r="D57" s="24" t="s">
        <v>60</v>
      </c>
      <c r="E57" s="25" t="s">
        <v>29</v>
      </c>
      <c r="F57" s="26" t="s">
        <v>42</v>
      </c>
      <c r="G57" s="27">
        <v>2</v>
      </c>
      <c r="H57" s="34">
        <v>680</v>
      </c>
      <c r="I57" s="28">
        <f t="shared" si="6"/>
        <v>1360</v>
      </c>
      <c r="J57" s="43"/>
    </row>
    <row r="58" ht="60" customHeight="1" spans="1:10">
      <c r="A58" s="30"/>
      <c r="B58" s="35"/>
      <c r="C58" s="24"/>
      <c r="D58" s="24" t="s">
        <v>61</v>
      </c>
      <c r="E58" s="25" t="s">
        <v>32</v>
      </c>
      <c r="F58" s="26" t="s">
        <v>43</v>
      </c>
      <c r="G58" s="27">
        <v>2</v>
      </c>
      <c r="H58" s="39"/>
      <c r="I58" s="31"/>
      <c r="J58" s="44"/>
    </row>
    <row r="59" ht="60" customHeight="1" spans="1:10">
      <c r="A59" s="30"/>
      <c r="B59" s="36"/>
      <c r="C59" s="24"/>
      <c r="D59" s="24" t="s">
        <v>34</v>
      </c>
      <c r="E59" s="25" t="s">
        <v>29</v>
      </c>
      <c r="F59" s="26" t="s">
        <v>35</v>
      </c>
      <c r="G59" s="27">
        <v>2</v>
      </c>
      <c r="H59" s="34">
        <v>360</v>
      </c>
      <c r="I59" s="28">
        <f t="shared" ref="I59:I63" si="7">H59*G59</f>
        <v>720</v>
      </c>
      <c r="J59" s="45"/>
    </row>
    <row r="60" ht="60" customHeight="1" spans="1:10">
      <c r="A60" s="23">
        <v>18</v>
      </c>
      <c r="B60" s="35" t="str">
        <f>_xlfn.DISPIMG("ID_962F7BE5C4164C7BB61420EEED88BD85",1)</f>
        <v>=DISPIMG("ID_962F7BE5C4164C7BB61420EEED88BD85",1)</v>
      </c>
      <c r="C60" s="24" t="s">
        <v>37</v>
      </c>
      <c r="D60" s="24" t="s">
        <v>60</v>
      </c>
      <c r="E60" s="25" t="s">
        <v>29</v>
      </c>
      <c r="F60" s="26" t="s">
        <v>39</v>
      </c>
      <c r="G60" s="27">
        <v>2</v>
      </c>
      <c r="H60" s="34">
        <v>680</v>
      </c>
      <c r="I60" s="28">
        <f t="shared" si="7"/>
        <v>1360</v>
      </c>
      <c r="J60" s="43"/>
    </row>
    <row r="61" ht="60" customHeight="1" spans="1:10">
      <c r="A61" s="30"/>
      <c r="B61" s="35"/>
      <c r="C61" s="24"/>
      <c r="D61" s="24" t="s">
        <v>61</v>
      </c>
      <c r="E61" s="25" t="s">
        <v>32</v>
      </c>
      <c r="F61" s="26" t="s">
        <v>41</v>
      </c>
      <c r="G61" s="27">
        <v>2</v>
      </c>
      <c r="H61" s="39"/>
      <c r="I61" s="31"/>
      <c r="J61" s="44"/>
    </row>
    <row r="62" ht="60" customHeight="1" spans="1:10">
      <c r="A62" s="30"/>
      <c r="B62" s="36"/>
      <c r="C62" s="24"/>
      <c r="D62" s="24" t="s">
        <v>34</v>
      </c>
      <c r="E62" s="25" t="s">
        <v>29</v>
      </c>
      <c r="F62" s="26" t="s">
        <v>35</v>
      </c>
      <c r="G62" s="27">
        <v>2</v>
      </c>
      <c r="H62" s="34">
        <v>360</v>
      </c>
      <c r="I62" s="28">
        <f t="shared" si="7"/>
        <v>720</v>
      </c>
      <c r="J62" s="45"/>
    </row>
    <row r="63" ht="60" customHeight="1" spans="1:10">
      <c r="A63" s="23">
        <v>19</v>
      </c>
      <c r="B63" s="35" t="str">
        <f>_xlfn.DISPIMG("ID_37868F52AC8B49768AF655C4C373F595",1)</f>
        <v>=DISPIMG("ID_37868F52AC8B49768AF655C4C373F595",1)</v>
      </c>
      <c r="C63" s="24" t="s">
        <v>37</v>
      </c>
      <c r="D63" s="24" t="s">
        <v>62</v>
      </c>
      <c r="E63" s="25" t="s">
        <v>29</v>
      </c>
      <c r="F63" s="26" t="s">
        <v>42</v>
      </c>
      <c r="G63" s="27">
        <v>1</v>
      </c>
      <c r="H63" s="34">
        <v>580</v>
      </c>
      <c r="I63" s="28">
        <f t="shared" si="7"/>
        <v>580</v>
      </c>
      <c r="J63" s="43"/>
    </row>
    <row r="64" ht="60" customHeight="1" spans="1:10">
      <c r="A64" s="30"/>
      <c r="B64" s="35"/>
      <c r="C64" s="24"/>
      <c r="D64" s="24" t="s">
        <v>63</v>
      </c>
      <c r="E64" s="25" t="s">
        <v>32</v>
      </c>
      <c r="F64" s="26" t="s">
        <v>43</v>
      </c>
      <c r="G64" s="27">
        <v>1</v>
      </c>
      <c r="H64" s="39"/>
      <c r="I64" s="31"/>
      <c r="J64" s="44"/>
    </row>
    <row r="65" ht="60" customHeight="1" spans="1:10">
      <c r="A65" s="30"/>
      <c r="B65" s="36"/>
      <c r="C65" s="24"/>
      <c r="D65" s="24" t="s">
        <v>34</v>
      </c>
      <c r="E65" s="25" t="s">
        <v>29</v>
      </c>
      <c r="F65" s="26" t="s">
        <v>35</v>
      </c>
      <c r="G65" s="27">
        <v>1</v>
      </c>
      <c r="H65" s="34">
        <v>360</v>
      </c>
      <c r="I65" s="28">
        <f t="shared" ref="I65:I69" si="8">H65*G65</f>
        <v>360</v>
      </c>
      <c r="J65" s="45"/>
    </row>
    <row r="66" ht="60" customHeight="1" spans="1:10">
      <c r="A66" s="23">
        <v>20</v>
      </c>
      <c r="B66" s="35" t="str">
        <f>_xlfn.DISPIMG("ID_7DD9221AC25F4D2BA9737780B709D613",1)</f>
        <v>=DISPIMG("ID_7DD9221AC25F4D2BA9737780B709D613",1)</v>
      </c>
      <c r="C66" s="24" t="s">
        <v>37</v>
      </c>
      <c r="D66" s="24" t="s">
        <v>62</v>
      </c>
      <c r="E66" s="25" t="s">
        <v>29</v>
      </c>
      <c r="F66" s="26" t="s">
        <v>39</v>
      </c>
      <c r="G66" s="27">
        <v>1</v>
      </c>
      <c r="H66" s="34">
        <v>580</v>
      </c>
      <c r="I66" s="28">
        <f t="shared" si="8"/>
        <v>580</v>
      </c>
      <c r="J66" s="43"/>
    </row>
    <row r="67" ht="60" customHeight="1" spans="1:10">
      <c r="A67" s="30"/>
      <c r="B67" s="35"/>
      <c r="C67" s="24"/>
      <c r="D67" s="24" t="s">
        <v>63</v>
      </c>
      <c r="E67" s="25" t="s">
        <v>32</v>
      </c>
      <c r="F67" s="26" t="s">
        <v>41</v>
      </c>
      <c r="G67" s="27">
        <v>1</v>
      </c>
      <c r="H67" s="39"/>
      <c r="I67" s="31"/>
      <c r="J67" s="44"/>
    </row>
    <row r="68" ht="60" customHeight="1" spans="1:10">
      <c r="A68" s="30"/>
      <c r="B68" s="36"/>
      <c r="C68" s="24"/>
      <c r="D68" s="24" t="s">
        <v>34</v>
      </c>
      <c r="E68" s="25" t="s">
        <v>29</v>
      </c>
      <c r="F68" s="26" t="s">
        <v>35</v>
      </c>
      <c r="G68" s="27">
        <v>1</v>
      </c>
      <c r="H68" s="34">
        <v>360</v>
      </c>
      <c r="I68" s="28">
        <f t="shared" si="8"/>
        <v>360</v>
      </c>
      <c r="J68" s="45"/>
    </row>
    <row r="69" ht="60" customHeight="1" spans="1:10">
      <c r="A69" s="23">
        <v>21</v>
      </c>
      <c r="B69" s="35" t="str">
        <f>_xlfn.DISPIMG("ID_34D33F4F02454E18B241D31ED3FBDF15",1)</f>
        <v>=DISPIMG("ID_34D33F4F02454E18B241D31ED3FBDF15",1)</v>
      </c>
      <c r="C69" s="24" t="s">
        <v>37</v>
      </c>
      <c r="D69" s="24" t="s">
        <v>50</v>
      </c>
      <c r="E69" s="25" t="s">
        <v>29</v>
      </c>
      <c r="F69" s="26" t="s">
        <v>39</v>
      </c>
      <c r="G69" s="27">
        <v>1</v>
      </c>
      <c r="H69" s="34">
        <v>580</v>
      </c>
      <c r="I69" s="28">
        <f t="shared" si="8"/>
        <v>580</v>
      </c>
      <c r="J69" s="48"/>
    </row>
    <row r="70" ht="60" customHeight="1" spans="1:10">
      <c r="A70" s="30"/>
      <c r="B70" s="35"/>
      <c r="C70" s="24"/>
      <c r="D70" s="24" t="s">
        <v>51</v>
      </c>
      <c r="E70" s="25" t="s">
        <v>32</v>
      </c>
      <c r="F70" s="26" t="s">
        <v>41</v>
      </c>
      <c r="G70" s="27">
        <v>1</v>
      </c>
      <c r="H70" s="39"/>
      <c r="I70" s="31"/>
      <c r="J70" s="49"/>
    </row>
    <row r="71" ht="60" customHeight="1" spans="1:10">
      <c r="A71" s="30"/>
      <c r="B71" s="36"/>
      <c r="C71" s="24"/>
      <c r="D71" s="24" t="s">
        <v>34</v>
      </c>
      <c r="E71" s="25" t="s">
        <v>29</v>
      </c>
      <c r="F71" s="26" t="s">
        <v>35</v>
      </c>
      <c r="G71" s="27">
        <v>1</v>
      </c>
      <c r="H71" s="34">
        <v>360</v>
      </c>
      <c r="I71" s="28">
        <f t="shared" ref="I71:I75" si="9">H71*G71</f>
        <v>360</v>
      </c>
      <c r="J71" s="50"/>
    </row>
    <row r="72" ht="60" customHeight="1" spans="1:10">
      <c r="A72" s="23">
        <v>22</v>
      </c>
      <c r="B72" s="35" t="str">
        <f>_xlfn.DISPIMG("ID_93E6E22D75BD48FC8CD18F0118A219E3",1)</f>
        <v>=DISPIMG("ID_93E6E22D75BD48FC8CD18F0118A219E3",1)</v>
      </c>
      <c r="C72" s="24" t="s">
        <v>37</v>
      </c>
      <c r="D72" s="24" t="s">
        <v>64</v>
      </c>
      <c r="E72" s="25" t="s">
        <v>29</v>
      </c>
      <c r="F72" s="26" t="s">
        <v>39</v>
      </c>
      <c r="G72" s="27">
        <v>1</v>
      </c>
      <c r="H72" s="34">
        <v>580</v>
      </c>
      <c r="I72" s="28">
        <f t="shared" si="9"/>
        <v>580</v>
      </c>
      <c r="J72" s="43"/>
    </row>
    <row r="73" ht="60" customHeight="1" spans="1:10">
      <c r="A73" s="30"/>
      <c r="B73" s="35"/>
      <c r="C73" s="24"/>
      <c r="D73" s="24" t="s">
        <v>65</v>
      </c>
      <c r="E73" s="25" t="s">
        <v>32</v>
      </c>
      <c r="F73" s="26" t="s">
        <v>41</v>
      </c>
      <c r="G73" s="27">
        <v>1</v>
      </c>
      <c r="H73" s="39"/>
      <c r="I73" s="31"/>
      <c r="J73" s="44"/>
    </row>
    <row r="74" ht="60" customHeight="1" spans="1:10">
      <c r="A74" s="30"/>
      <c r="B74" s="36"/>
      <c r="C74" s="24"/>
      <c r="D74" s="24" t="s">
        <v>34</v>
      </c>
      <c r="E74" s="25" t="s">
        <v>29</v>
      </c>
      <c r="F74" s="26" t="s">
        <v>35</v>
      </c>
      <c r="G74" s="27">
        <v>1</v>
      </c>
      <c r="H74" s="34">
        <v>360</v>
      </c>
      <c r="I74" s="28">
        <f t="shared" si="9"/>
        <v>360</v>
      </c>
      <c r="J74" s="45"/>
    </row>
    <row r="75" ht="60" customHeight="1" spans="1:10">
      <c r="A75" s="23">
        <v>23</v>
      </c>
      <c r="B75" s="51" t="str">
        <f>_xlfn.DISPIMG("ID_C4790FF76CA94738B44D7E128EF6CB0D",1)</f>
        <v>=DISPIMG("ID_C4790FF76CA94738B44D7E128EF6CB0D",1)</v>
      </c>
      <c r="C75" s="24" t="s">
        <v>37</v>
      </c>
      <c r="D75" s="24" t="s">
        <v>66</v>
      </c>
      <c r="E75" s="25" t="s">
        <v>29</v>
      </c>
      <c r="F75" s="26" t="s">
        <v>42</v>
      </c>
      <c r="G75" s="52">
        <v>1</v>
      </c>
      <c r="H75" s="42">
        <v>580</v>
      </c>
      <c r="I75" s="53">
        <f t="shared" si="9"/>
        <v>580</v>
      </c>
      <c r="J75" s="54"/>
    </row>
    <row r="76" ht="60" customHeight="1" spans="1:10">
      <c r="A76" s="30"/>
      <c r="B76" s="51"/>
      <c r="C76" s="24"/>
      <c r="D76" s="24" t="s">
        <v>67</v>
      </c>
      <c r="E76" s="25" t="s">
        <v>32</v>
      </c>
      <c r="F76" s="26" t="s">
        <v>43</v>
      </c>
      <c r="G76" s="52">
        <v>1</v>
      </c>
      <c r="H76" s="42"/>
      <c r="I76" s="53"/>
      <c r="J76" s="54"/>
    </row>
    <row r="77" ht="60" customHeight="1" spans="1:10">
      <c r="A77" s="30"/>
      <c r="B77" s="51"/>
      <c r="C77" s="24"/>
      <c r="D77" s="24" t="s">
        <v>34</v>
      </c>
      <c r="E77" s="25" t="s">
        <v>29</v>
      </c>
      <c r="F77" s="26" t="s">
        <v>35</v>
      </c>
      <c r="G77" s="52">
        <v>1</v>
      </c>
      <c r="H77" s="42">
        <v>360</v>
      </c>
      <c r="I77" s="53">
        <f t="shared" ref="I77:I81" si="10">H77*G77</f>
        <v>360</v>
      </c>
      <c r="J77" s="54"/>
    </row>
    <row r="78" ht="60" customHeight="1" spans="1:10">
      <c r="A78" s="23">
        <v>24</v>
      </c>
      <c r="B78" s="35" t="str">
        <f>_xlfn.DISPIMG("ID_8C21BAC5B8054278890FFDA262897B94",1)</f>
        <v>=DISPIMG("ID_8C21BAC5B8054278890FFDA262897B94",1)</v>
      </c>
      <c r="C78" s="24" t="s">
        <v>37</v>
      </c>
      <c r="D78" s="24" t="s">
        <v>66</v>
      </c>
      <c r="E78" s="25" t="s">
        <v>29</v>
      </c>
      <c r="F78" s="26" t="s">
        <v>39</v>
      </c>
      <c r="G78" s="27">
        <v>1</v>
      </c>
      <c r="H78" s="34">
        <v>580</v>
      </c>
      <c r="I78" s="28">
        <f t="shared" si="10"/>
        <v>580</v>
      </c>
      <c r="J78" s="43"/>
    </row>
    <row r="79" ht="60" customHeight="1" spans="1:10">
      <c r="A79" s="30"/>
      <c r="B79" s="35"/>
      <c r="C79" s="24"/>
      <c r="D79" s="24" t="s">
        <v>67</v>
      </c>
      <c r="E79" s="25" t="s">
        <v>32</v>
      </c>
      <c r="F79" s="26" t="s">
        <v>41</v>
      </c>
      <c r="G79" s="27">
        <v>1</v>
      </c>
      <c r="H79" s="39"/>
      <c r="I79" s="31"/>
      <c r="J79" s="44"/>
    </row>
    <row r="80" ht="60" customHeight="1" spans="1:10">
      <c r="A80" s="30"/>
      <c r="B80" s="36"/>
      <c r="C80" s="24"/>
      <c r="D80" s="24" t="s">
        <v>34</v>
      </c>
      <c r="E80" s="25" t="s">
        <v>29</v>
      </c>
      <c r="F80" s="26" t="s">
        <v>35</v>
      </c>
      <c r="G80" s="27">
        <v>1</v>
      </c>
      <c r="H80" s="34">
        <v>360</v>
      </c>
      <c r="I80" s="28">
        <f t="shared" si="10"/>
        <v>360</v>
      </c>
      <c r="J80" s="45"/>
    </row>
    <row r="81" ht="60" customHeight="1" spans="1:10">
      <c r="A81" s="23">
        <v>25</v>
      </c>
      <c r="B81" s="35" t="str">
        <f>_xlfn.DISPIMG("ID_B8DCB1BC6E034D6C89A189F4C2158E1F",1)</f>
        <v>=DISPIMG("ID_B8DCB1BC6E034D6C89A189F4C2158E1F",1)</v>
      </c>
      <c r="C81" s="24" t="s">
        <v>37</v>
      </c>
      <c r="D81" s="24" t="s">
        <v>68</v>
      </c>
      <c r="E81" s="25" t="s">
        <v>29</v>
      </c>
      <c r="F81" s="26" t="s">
        <v>39</v>
      </c>
      <c r="G81" s="27">
        <v>1</v>
      </c>
      <c r="H81" s="34">
        <v>580</v>
      </c>
      <c r="I81" s="28">
        <f t="shared" si="10"/>
        <v>580</v>
      </c>
      <c r="J81" s="43"/>
    </row>
    <row r="82" ht="60" customHeight="1" spans="1:10">
      <c r="A82" s="30"/>
      <c r="B82" s="35"/>
      <c r="C82" s="24"/>
      <c r="D82" s="24" t="s">
        <v>69</v>
      </c>
      <c r="E82" s="25" t="s">
        <v>32</v>
      </c>
      <c r="F82" s="26" t="s">
        <v>41</v>
      </c>
      <c r="G82" s="27">
        <v>1</v>
      </c>
      <c r="H82" s="39"/>
      <c r="I82" s="31"/>
      <c r="J82" s="44"/>
    </row>
    <row r="83" ht="60" customHeight="1" spans="1:10">
      <c r="A83" s="30"/>
      <c r="B83" s="36"/>
      <c r="C83" s="24"/>
      <c r="D83" s="24" t="s">
        <v>34</v>
      </c>
      <c r="E83" s="25" t="s">
        <v>29</v>
      </c>
      <c r="F83" s="26" t="s">
        <v>35</v>
      </c>
      <c r="G83" s="27">
        <v>1</v>
      </c>
      <c r="H83" s="34">
        <v>360</v>
      </c>
      <c r="I83" s="28">
        <f t="shared" ref="I83:I87" si="11">H83*G83</f>
        <v>360</v>
      </c>
      <c r="J83" s="45"/>
    </row>
    <row r="84" ht="60" customHeight="1" spans="1:10">
      <c r="A84" s="23">
        <v>26</v>
      </c>
      <c r="B84" s="35" t="str">
        <f>_xlfn.DISPIMG("ID_063EDD561CA549AA9715658083E67B3D",1)</f>
        <v>=DISPIMG("ID_063EDD561CA549AA9715658083E67B3D",1)</v>
      </c>
      <c r="C84" s="24" t="s">
        <v>37</v>
      </c>
      <c r="D84" s="24" t="s">
        <v>70</v>
      </c>
      <c r="E84" s="25" t="s">
        <v>29</v>
      </c>
      <c r="F84" s="26" t="s">
        <v>42</v>
      </c>
      <c r="G84" s="27">
        <v>1</v>
      </c>
      <c r="H84" s="34">
        <v>580</v>
      </c>
      <c r="I84" s="28">
        <f t="shared" si="11"/>
        <v>580</v>
      </c>
      <c r="J84" s="43"/>
    </row>
    <row r="85" ht="60" customHeight="1" spans="1:10">
      <c r="A85" s="30"/>
      <c r="B85" s="35"/>
      <c r="C85" s="24"/>
      <c r="D85" s="24" t="s">
        <v>71</v>
      </c>
      <c r="E85" s="25" t="s">
        <v>32</v>
      </c>
      <c r="F85" s="26" t="s">
        <v>43</v>
      </c>
      <c r="G85" s="27">
        <v>1</v>
      </c>
      <c r="H85" s="39"/>
      <c r="I85" s="31"/>
      <c r="J85" s="44"/>
    </row>
    <row r="86" ht="60" customHeight="1" spans="1:10">
      <c r="A86" s="30"/>
      <c r="B86" s="36"/>
      <c r="C86" s="24"/>
      <c r="D86" s="24" t="s">
        <v>34</v>
      </c>
      <c r="E86" s="25" t="s">
        <v>29</v>
      </c>
      <c r="F86" s="26" t="s">
        <v>35</v>
      </c>
      <c r="G86" s="27">
        <v>1</v>
      </c>
      <c r="H86" s="34">
        <v>360</v>
      </c>
      <c r="I86" s="28">
        <f t="shared" si="11"/>
        <v>360</v>
      </c>
      <c r="J86" s="45"/>
    </row>
    <row r="87" ht="60" customHeight="1" spans="1:10">
      <c r="A87" s="23">
        <v>27</v>
      </c>
      <c r="B87" s="35" t="str">
        <f>_xlfn.DISPIMG("ID_6E5DAAE56A3D46C2B0C4A75411BC5133",1)</f>
        <v>=DISPIMG("ID_6E5DAAE56A3D46C2B0C4A75411BC5133",1)</v>
      </c>
      <c r="C87" s="24" t="s">
        <v>37</v>
      </c>
      <c r="D87" s="24" t="s">
        <v>28</v>
      </c>
      <c r="E87" s="25" t="s">
        <v>29</v>
      </c>
      <c r="F87" s="26" t="s">
        <v>42</v>
      </c>
      <c r="G87" s="27">
        <v>1</v>
      </c>
      <c r="H87" s="34">
        <v>630</v>
      </c>
      <c r="I87" s="28">
        <f t="shared" si="11"/>
        <v>630</v>
      </c>
      <c r="J87" s="43"/>
    </row>
    <row r="88" ht="60" customHeight="1" spans="1:10">
      <c r="A88" s="30"/>
      <c r="B88" s="35"/>
      <c r="C88" s="24"/>
      <c r="D88" s="24" t="s">
        <v>72</v>
      </c>
      <c r="E88" s="25" t="s">
        <v>32</v>
      </c>
      <c r="F88" s="26" t="s">
        <v>43</v>
      </c>
      <c r="G88" s="27">
        <v>1</v>
      </c>
      <c r="H88" s="39"/>
      <c r="I88" s="31"/>
      <c r="J88" s="44"/>
    </row>
    <row r="89" ht="60" customHeight="1" spans="1:10">
      <c r="A89" s="30"/>
      <c r="B89" s="36"/>
      <c r="C89" s="24"/>
      <c r="D89" s="24" t="s">
        <v>34</v>
      </c>
      <c r="E89" s="25" t="s">
        <v>29</v>
      </c>
      <c r="F89" s="26" t="s">
        <v>35</v>
      </c>
      <c r="G89" s="27">
        <v>1</v>
      </c>
      <c r="H89" s="34">
        <v>360</v>
      </c>
      <c r="I89" s="28">
        <f t="shared" ref="I89:I93" si="12">H89*G89</f>
        <v>360</v>
      </c>
      <c r="J89" s="45"/>
    </row>
    <row r="90" ht="60" customHeight="1" spans="1:10">
      <c r="A90" s="23">
        <v>28</v>
      </c>
      <c r="B90" s="35" t="str">
        <f>_xlfn.DISPIMG("ID_1A3137E72A5C4BFFB83CC5958C45FFAB",1)</f>
        <v>=DISPIMG("ID_1A3137E72A5C4BFFB83CC5958C45FFAB",1)</v>
      </c>
      <c r="C90" s="24" t="s">
        <v>37</v>
      </c>
      <c r="D90" s="24" t="s">
        <v>73</v>
      </c>
      <c r="E90" s="25" t="s">
        <v>29</v>
      </c>
      <c r="F90" s="26" t="s">
        <v>39</v>
      </c>
      <c r="G90" s="27">
        <v>1</v>
      </c>
      <c r="H90" s="34">
        <v>580</v>
      </c>
      <c r="I90" s="28">
        <f t="shared" si="12"/>
        <v>580</v>
      </c>
      <c r="J90" s="43"/>
    </row>
    <row r="91" ht="60" customHeight="1" spans="1:10">
      <c r="A91" s="30"/>
      <c r="B91" s="35"/>
      <c r="C91" s="24"/>
      <c r="D91" s="24" t="s">
        <v>31</v>
      </c>
      <c r="E91" s="25" t="s">
        <v>32</v>
      </c>
      <c r="F91" s="26" t="s">
        <v>41</v>
      </c>
      <c r="G91" s="27">
        <v>1</v>
      </c>
      <c r="H91" s="39"/>
      <c r="I91" s="31"/>
      <c r="J91" s="44"/>
    </row>
    <row r="92" ht="60" customHeight="1" spans="1:10">
      <c r="A92" s="30"/>
      <c r="B92" s="36"/>
      <c r="C92" s="24"/>
      <c r="D92" s="24" t="s">
        <v>34</v>
      </c>
      <c r="E92" s="25" t="s">
        <v>29</v>
      </c>
      <c r="F92" s="26" t="s">
        <v>35</v>
      </c>
      <c r="G92" s="27">
        <v>1</v>
      </c>
      <c r="H92" s="34">
        <v>360</v>
      </c>
      <c r="I92" s="28">
        <f t="shared" si="12"/>
        <v>360</v>
      </c>
      <c r="J92" s="45"/>
    </row>
    <row r="93" ht="60" customHeight="1" spans="1:10">
      <c r="A93" s="23">
        <v>29</v>
      </c>
      <c r="B93" s="35" t="str">
        <f>_xlfn.DISPIMG("ID_EE046C2E68254A759A6EDD3510923AB9",1)</f>
        <v>=DISPIMG("ID_EE046C2E68254A759A6EDD3510923AB9",1)</v>
      </c>
      <c r="C93" s="24" t="s">
        <v>37</v>
      </c>
      <c r="D93" s="24" t="s">
        <v>74</v>
      </c>
      <c r="E93" s="25" t="s">
        <v>29</v>
      </c>
      <c r="F93" s="26" t="s">
        <v>42</v>
      </c>
      <c r="G93" s="27">
        <v>1</v>
      </c>
      <c r="H93" s="34">
        <v>630</v>
      </c>
      <c r="I93" s="28">
        <f t="shared" si="12"/>
        <v>630</v>
      </c>
      <c r="J93" s="43"/>
    </row>
    <row r="94" ht="60" customHeight="1" spans="1:10">
      <c r="A94" s="30"/>
      <c r="B94" s="35"/>
      <c r="C94" s="24"/>
      <c r="D94" s="24" t="s">
        <v>75</v>
      </c>
      <c r="E94" s="25" t="s">
        <v>32</v>
      </c>
      <c r="F94" s="26" t="s">
        <v>43</v>
      </c>
      <c r="G94" s="27">
        <v>1</v>
      </c>
      <c r="H94" s="39"/>
      <c r="I94" s="31"/>
      <c r="J94" s="44"/>
    </row>
    <row r="95" ht="60" customHeight="1" spans="1:10">
      <c r="A95" s="30"/>
      <c r="B95" s="36"/>
      <c r="C95" s="24"/>
      <c r="D95" s="24" t="s">
        <v>34</v>
      </c>
      <c r="E95" s="25" t="s">
        <v>29</v>
      </c>
      <c r="F95" s="26" t="s">
        <v>35</v>
      </c>
      <c r="G95" s="27">
        <v>1</v>
      </c>
      <c r="H95" s="34">
        <v>360</v>
      </c>
      <c r="I95" s="28">
        <f t="shared" ref="I95:I99" si="13">H95*G95</f>
        <v>360</v>
      </c>
      <c r="J95" s="45"/>
    </row>
    <row r="96" ht="60" customHeight="1" spans="1:10">
      <c r="A96" s="23">
        <v>30</v>
      </c>
      <c r="B96" s="35" t="str">
        <f>_xlfn.DISPIMG("ID_0682394EF8684EA49CC1A380F74A3316",1)</f>
        <v>=DISPIMG("ID_0682394EF8684EA49CC1A380F74A3316",1)</v>
      </c>
      <c r="C96" s="24" t="s">
        <v>37</v>
      </c>
      <c r="D96" s="24" t="s">
        <v>74</v>
      </c>
      <c r="E96" s="25" t="s">
        <v>29</v>
      </c>
      <c r="F96" s="26" t="s">
        <v>39</v>
      </c>
      <c r="G96" s="27">
        <v>1</v>
      </c>
      <c r="H96" s="34">
        <v>630</v>
      </c>
      <c r="I96" s="28">
        <f t="shared" si="13"/>
        <v>630</v>
      </c>
      <c r="J96" s="43"/>
    </row>
    <row r="97" ht="60" customHeight="1" spans="1:10">
      <c r="A97" s="30"/>
      <c r="B97" s="35"/>
      <c r="C97" s="24"/>
      <c r="D97" s="24" t="s">
        <v>75</v>
      </c>
      <c r="E97" s="25" t="s">
        <v>32</v>
      </c>
      <c r="F97" s="26" t="s">
        <v>41</v>
      </c>
      <c r="G97" s="27">
        <v>1</v>
      </c>
      <c r="H97" s="39"/>
      <c r="I97" s="31"/>
      <c r="J97" s="44"/>
    </row>
    <row r="98" ht="60" customHeight="1" spans="1:10">
      <c r="A98" s="30"/>
      <c r="B98" s="36"/>
      <c r="C98" s="24"/>
      <c r="D98" s="24" t="s">
        <v>34</v>
      </c>
      <c r="E98" s="25" t="s">
        <v>29</v>
      </c>
      <c r="F98" s="26" t="s">
        <v>35</v>
      </c>
      <c r="G98" s="27">
        <v>1</v>
      </c>
      <c r="H98" s="34">
        <v>360</v>
      </c>
      <c r="I98" s="28">
        <f t="shared" si="13"/>
        <v>360</v>
      </c>
      <c r="J98" s="45"/>
    </row>
    <row r="99" ht="60" customHeight="1" spans="1:10">
      <c r="A99" s="23">
        <v>31</v>
      </c>
      <c r="B99" s="35" t="str">
        <f>_xlfn.DISPIMG("ID_7C3625F99D1E4EFCBD3C17AFFC424AD7",1)</f>
        <v>=DISPIMG("ID_7C3625F99D1E4EFCBD3C17AFFC424AD7",1)</v>
      </c>
      <c r="C99" s="24" t="s">
        <v>37</v>
      </c>
      <c r="D99" s="24" t="s">
        <v>76</v>
      </c>
      <c r="E99" s="25" t="s">
        <v>29</v>
      </c>
      <c r="F99" s="26" t="s">
        <v>42</v>
      </c>
      <c r="G99" s="27">
        <v>1</v>
      </c>
      <c r="H99" s="34">
        <v>630</v>
      </c>
      <c r="I99" s="28">
        <f t="shared" si="13"/>
        <v>630</v>
      </c>
      <c r="J99" s="43"/>
    </row>
    <row r="100" ht="60" customHeight="1" spans="1:10">
      <c r="A100" s="30"/>
      <c r="B100" s="35"/>
      <c r="C100" s="24"/>
      <c r="D100" s="24" t="s">
        <v>77</v>
      </c>
      <c r="E100" s="25" t="s">
        <v>32</v>
      </c>
      <c r="F100" s="26" t="s">
        <v>43</v>
      </c>
      <c r="G100" s="27">
        <v>1</v>
      </c>
      <c r="H100" s="39"/>
      <c r="I100" s="31"/>
      <c r="J100" s="44"/>
    </row>
    <row r="101" ht="60" customHeight="1" spans="1:10">
      <c r="A101" s="30"/>
      <c r="B101" s="36"/>
      <c r="C101" s="24"/>
      <c r="D101" s="24" t="s">
        <v>34</v>
      </c>
      <c r="E101" s="25" t="s">
        <v>29</v>
      </c>
      <c r="F101" s="26" t="s">
        <v>35</v>
      </c>
      <c r="G101" s="27">
        <v>1</v>
      </c>
      <c r="H101" s="34">
        <v>360</v>
      </c>
      <c r="I101" s="28">
        <f t="shared" ref="I101:I105" si="14">H101*G101</f>
        <v>360</v>
      </c>
      <c r="J101" s="45"/>
    </row>
    <row r="102" ht="60" customHeight="1" spans="1:10">
      <c r="A102" s="23">
        <v>32</v>
      </c>
      <c r="B102" s="35" t="str">
        <f>_xlfn.DISPIMG("ID_203E6CBB2B63474DB5310D82D4F09C83",1)</f>
        <v>=DISPIMG("ID_203E6CBB2B63474DB5310D82D4F09C83",1)</v>
      </c>
      <c r="C102" s="24" t="s">
        <v>37</v>
      </c>
      <c r="D102" s="24" t="s">
        <v>76</v>
      </c>
      <c r="E102" s="25" t="s">
        <v>29</v>
      </c>
      <c r="F102" s="26" t="s">
        <v>39</v>
      </c>
      <c r="G102" s="27">
        <v>1</v>
      </c>
      <c r="H102" s="34">
        <v>630</v>
      </c>
      <c r="I102" s="28">
        <f t="shared" si="14"/>
        <v>630</v>
      </c>
      <c r="J102" s="43"/>
    </row>
    <row r="103" ht="60" customHeight="1" spans="1:10">
      <c r="A103" s="30"/>
      <c r="B103" s="35"/>
      <c r="C103" s="24"/>
      <c r="D103" s="24" t="s">
        <v>77</v>
      </c>
      <c r="E103" s="25" t="s">
        <v>32</v>
      </c>
      <c r="F103" s="26" t="s">
        <v>41</v>
      </c>
      <c r="G103" s="27">
        <v>1</v>
      </c>
      <c r="H103" s="39"/>
      <c r="I103" s="31"/>
      <c r="J103" s="44"/>
    </row>
    <row r="104" ht="60" customHeight="1" spans="1:10">
      <c r="A104" s="30"/>
      <c r="B104" s="36"/>
      <c r="C104" s="24"/>
      <c r="D104" s="24" t="s">
        <v>34</v>
      </c>
      <c r="E104" s="25" t="s">
        <v>29</v>
      </c>
      <c r="F104" s="26" t="s">
        <v>35</v>
      </c>
      <c r="G104" s="27">
        <v>1</v>
      </c>
      <c r="H104" s="34">
        <v>360</v>
      </c>
      <c r="I104" s="28">
        <f t="shared" si="14"/>
        <v>360</v>
      </c>
      <c r="J104" s="45"/>
    </row>
    <row r="105" ht="60" customHeight="1" spans="1:10">
      <c r="A105" s="23">
        <v>33</v>
      </c>
      <c r="B105" s="35" t="str">
        <f>_xlfn.DISPIMG("ID_EEE1CDA37A484B59BA092ADCCF450DA1",1)</f>
        <v>=DISPIMG("ID_EEE1CDA37A484B59BA092ADCCF450DA1",1)</v>
      </c>
      <c r="C105" s="24" t="s">
        <v>37</v>
      </c>
      <c r="D105" s="24" t="s">
        <v>78</v>
      </c>
      <c r="E105" s="25" t="s">
        <v>29</v>
      </c>
      <c r="F105" s="26" t="s">
        <v>42</v>
      </c>
      <c r="G105" s="27">
        <v>1</v>
      </c>
      <c r="H105" s="34">
        <v>630</v>
      </c>
      <c r="I105" s="28">
        <f t="shared" si="14"/>
        <v>630</v>
      </c>
      <c r="J105" s="43"/>
    </row>
    <row r="106" ht="60" customHeight="1" spans="1:10">
      <c r="A106" s="30"/>
      <c r="B106" s="35"/>
      <c r="C106" s="24"/>
      <c r="D106" s="24" t="s">
        <v>79</v>
      </c>
      <c r="E106" s="25" t="s">
        <v>32</v>
      </c>
      <c r="F106" s="26" t="s">
        <v>43</v>
      </c>
      <c r="G106" s="27">
        <v>1</v>
      </c>
      <c r="H106" s="39"/>
      <c r="I106" s="31"/>
      <c r="J106" s="44"/>
    </row>
    <row r="107" ht="60" customHeight="1" spans="1:10">
      <c r="A107" s="30"/>
      <c r="B107" s="36"/>
      <c r="C107" s="24"/>
      <c r="D107" s="24" t="s">
        <v>34</v>
      </c>
      <c r="E107" s="25" t="s">
        <v>29</v>
      </c>
      <c r="F107" s="26" t="s">
        <v>35</v>
      </c>
      <c r="G107" s="27">
        <v>1</v>
      </c>
      <c r="H107" s="34">
        <v>360</v>
      </c>
      <c r="I107" s="28">
        <f t="shared" ref="I107:I111" si="15">H107*G107</f>
        <v>360</v>
      </c>
      <c r="J107" s="45"/>
    </row>
    <row r="108" ht="60" customHeight="1" spans="1:10">
      <c r="A108" s="23">
        <v>34</v>
      </c>
      <c r="B108" s="35" t="str">
        <f>_xlfn.DISPIMG("ID_EC76E4E77AE84C79A6DAD3E69BF45D8F",1)</f>
        <v>=DISPIMG("ID_EC76E4E77AE84C79A6DAD3E69BF45D8F",1)</v>
      </c>
      <c r="C108" s="24" t="s">
        <v>37</v>
      </c>
      <c r="D108" s="24" t="s">
        <v>52</v>
      </c>
      <c r="E108" s="25" t="s">
        <v>29</v>
      </c>
      <c r="F108" s="26" t="s">
        <v>39</v>
      </c>
      <c r="G108" s="27">
        <v>1</v>
      </c>
      <c r="H108" s="42">
        <v>450</v>
      </c>
      <c r="I108" s="28">
        <f>H108*G108</f>
        <v>450</v>
      </c>
      <c r="J108" s="43"/>
    </row>
    <row r="109" ht="60" customHeight="1" spans="1:10">
      <c r="A109" s="30"/>
      <c r="B109" s="35"/>
      <c r="C109" s="24"/>
      <c r="D109" s="24" t="s">
        <v>53</v>
      </c>
      <c r="E109" s="25" t="s">
        <v>32</v>
      </c>
      <c r="F109" s="26" t="s">
        <v>41</v>
      </c>
      <c r="G109" s="27">
        <v>2</v>
      </c>
      <c r="H109" s="42">
        <v>180</v>
      </c>
      <c r="I109" s="28">
        <f>H109*G109</f>
        <v>360</v>
      </c>
      <c r="J109" s="44"/>
    </row>
    <row r="110" ht="60" customHeight="1" spans="1:10">
      <c r="A110" s="30"/>
      <c r="B110" s="36"/>
      <c r="C110" s="24"/>
      <c r="D110" s="24" t="s">
        <v>34</v>
      </c>
      <c r="E110" s="25" t="s">
        <v>29</v>
      </c>
      <c r="F110" s="26" t="s">
        <v>35</v>
      </c>
      <c r="G110" s="27">
        <v>1</v>
      </c>
      <c r="H110" s="34">
        <v>360</v>
      </c>
      <c r="I110" s="28">
        <f t="shared" si="15"/>
        <v>360</v>
      </c>
      <c r="J110" s="45"/>
    </row>
    <row r="111" ht="60" customHeight="1" spans="1:10">
      <c r="A111" s="23">
        <v>35</v>
      </c>
      <c r="B111" s="35" t="str">
        <f>_xlfn.DISPIMG("ID_DB92875BCAF54B1E8847D610480EB466",1)</f>
        <v>=DISPIMG("ID_DB92875BCAF54B1E8847D610480EB466",1)</v>
      </c>
      <c r="C111" s="24" t="s">
        <v>37</v>
      </c>
      <c r="D111" s="24" t="s">
        <v>80</v>
      </c>
      <c r="E111" s="25" t="s">
        <v>29</v>
      </c>
      <c r="F111" s="26" t="s">
        <v>39</v>
      </c>
      <c r="G111" s="27">
        <v>1</v>
      </c>
      <c r="H111" s="34">
        <v>630</v>
      </c>
      <c r="I111" s="28">
        <f t="shared" si="15"/>
        <v>630</v>
      </c>
      <c r="J111" s="43"/>
    </row>
    <row r="112" ht="60" customHeight="1" spans="1:10">
      <c r="A112" s="30"/>
      <c r="B112" s="35"/>
      <c r="C112" s="24"/>
      <c r="D112" s="24" t="s">
        <v>81</v>
      </c>
      <c r="E112" s="25" t="s">
        <v>32</v>
      </c>
      <c r="F112" s="26" t="s">
        <v>41</v>
      </c>
      <c r="G112" s="27">
        <v>1</v>
      </c>
      <c r="H112" s="39"/>
      <c r="I112" s="31"/>
      <c r="J112" s="44"/>
    </row>
    <row r="113" ht="60" customHeight="1" spans="1:10">
      <c r="A113" s="30"/>
      <c r="B113" s="36"/>
      <c r="C113" s="24"/>
      <c r="D113" s="24" t="s">
        <v>34</v>
      </c>
      <c r="E113" s="25" t="s">
        <v>29</v>
      </c>
      <c r="F113" s="26" t="s">
        <v>35</v>
      </c>
      <c r="G113" s="27">
        <v>1</v>
      </c>
      <c r="H113" s="34">
        <v>360</v>
      </c>
      <c r="I113" s="28">
        <f t="shared" ref="I113:I117" si="16">H113*G113</f>
        <v>360</v>
      </c>
      <c r="J113" s="45"/>
    </row>
    <row r="114" ht="60" customHeight="1" spans="1:10">
      <c r="A114" s="23">
        <v>36</v>
      </c>
      <c r="B114" s="35" t="str">
        <f>_xlfn.DISPIMG("ID_B3F0BEA1B81F45D888A8C5172A80E0BE",1)</f>
        <v>=DISPIMG("ID_B3F0BEA1B81F45D888A8C5172A80E0BE",1)</v>
      </c>
      <c r="C114" s="24" t="s">
        <v>37</v>
      </c>
      <c r="D114" s="24" t="s">
        <v>82</v>
      </c>
      <c r="E114" s="25" t="s">
        <v>29</v>
      </c>
      <c r="F114" s="26" t="s">
        <v>42</v>
      </c>
      <c r="G114" s="27">
        <v>1</v>
      </c>
      <c r="H114" s="34">
        <v>680</v>
      </c>
      <c r="I114" s="28">
        <f t="shared" si="16"/>
        <v>680</v>
      </c>
      <c r="J114" s="43"/>
    </row>
    <row r="115" ht="60" customHeight="1" spans="1:10">
      <c r="A115" s="30"/>
      <c r="B115" s="35"/>
      <c r="C115" s="24"/>
      <c r="D115" s="24" t="s">
        <v>83</v>
      </c>
      <c r="E115" s="25" t="s">
        <v>32</v>
      </c>
      <c r="F115" s="26" t="s">
        <v>43</v>
      </c>
      <c r="G115" s="27">
        <v>1</v>
      </c>
      <c r="H115" s="39"/>
      <c r="I115" s="31"/>
      <c r="J115" s="44"/>
    </row>
    <row r="116" ht="60" customHeight="1" spans="1:10">
      <c r="A116" s="30"/>
      <c r="B116" s="36"/>
      <c r="C116" s="24"/>
      <c r="D116" s="24" t="s">
        <v>34</v>
      </c>
      <c r="E116" s="25" t="s">
        <v>29</v>
      </c>
      <c r="F116" s="26" t="s">
        <v>35</v>
      </c>
      <c r="G116" s="27">
        <v>1</v>
      </c>
      <c r="H116" s="34">
        <v>360</v>
      </c>
      <c r="I116" s="28">
        <f t="shared" si="16"/>
        <v>360</v>
      </c>
      <c r="J116" s="45"/>
    </row>
    <row r="117" ht="60" customHeight="1" spans="1:10">
      <c r="A117" s="23">
        <v>37</v>
      </c>
      <c r="B117" s="35" t="str">
        <f>_xlfn.DISPIMG("ID_9A16B141AEE74884A75FBB170C7E653B",1)</f>
        <v>=DISPIMG("ID_9A16B141AEE74884A75FBB170C7E653B",1)</v>
      </c>
      <c r="C117" s="24" t="s">
        <v>37</v>
      </c>
      <c r="D117" s="24" t="s">
        <v>84</v>
      </c>
      <c r="E117" s="25" t="s">
        <v>29</v>
      </c>
      <c r="F117" s="26" t="s">
        <v>42</v>
      </c>
      <c r="G117" s="27">
        <v>1</v>
      </c>
      <c r="H117" s="34">
        <v>630</v>
      </c>
      <c r="I117" s="28">
        <f t="shared" si="16"/>
        <v>630</v>
      </c>
      <c r="J117" s="43"/>
    </row>
    <row r="118" ht="60" customHeight="1" spans="1:10">
      <c r="A118" s="30"/>
      <c r="B118" s="35"/>
      <c r="C118" s="24"/>
      <c r="D118" s="24" t="s">
        <v>85</v>
      </c>
      <c r="E118" s="25" t="s">
        <v>32</v>
      </c>
      <c r="F118" s="26" t="s">
        <v>43</v>
      </c>
      <c r="G118" s="27">
        <v>1</v>
      </c>
      <c r="H118" s="39"/>
      <c r="I118" s="31"/>
      <c r="J118" s="44"/>
    </row>
    <row r="119" ht="60" customHeight="1" spans="1:10">
      <c r="A119" s="30"/>
      <c r="B119" s="36"/>
      <c r="C119" s="24"/>
      <c r="D119" s="24" t="s">
        <v>34</v>
      </c>
      <c r="E119" s="25" t="s">
        <v>29</v>
      </c>
      <c r="F119" s="26" t="s">
        <v>35</v>
      </c>
      <c r="G119" s="27">
        <v>1</v>
      </c>
      <c r="H119" s="34">
        <v>360</v>
      </c>
      <c r="I119" s="28">
        <f t="shared" ref="I119:I123" si="17">H119*G119</f>
        <v>360</v>
      </c>
      <c r="J119" s="45"/>
    </row>
    <row r="120" ht="60" customHeight="1" spans="1:10">
      <c r="A120" s="23">
        <v>38</v>
      </c>
      <c r="B120" s="35" t="str">
        <f>_xlfn.DISPIMG("ID_D02289A0DEC349C5A2CBC33094A01C66",1)</f>
        <v>=DISPIMG("ID_D02289A0DEC349C5A2CBC33094A01C66",1)</v>
      </c>
      <c r="C120" s="24" t="s">
        <v>37</v>
      </c>
      <c r="D120" s="24" t="s">
        <v>86</v>
      </c>
      <c r="E120" s="25" t="s">
        <v>29</v>
      </c>
      <c r="F120" s="26" t="s">
        <v>39</v>
      </c>
      <c r="G120" s="27">
        <v>1</v>
      </c>
      <c r="H120" s="34">
        <v>680</v>
      </c>
      <c r="I120" s="28">
        <f t="shared" si="17"/>
        <v>680</v>
      </c>
      <c r="J120" s="43"/>
    </row>
    <row r="121" ht="60" customHeight="1" spans="1:10">
      <c r="A121" s="30"/>
      <c r="B121" s="35"/>
      <c r="C121" s="24"/>
      <c r="D121" s="24" t="s">
        <v>87</v>
      </c>
      <c r="E121" s="25" t="s">
        <v>32</v>
      </c>
      <c r="F121" s="26" t="s">
        <v>41</v>
      </c>
      <c r="G121" s="27">
        <v>1</v>
      </c>
      <c r="H121" s="39"/>
      <c r="I121" s="31"/>
      <c r="J121" s="44"/>
    </row>
    <row r="122" ht="60" customHeight="1" spans="1:10">
      <c r="A122" s="30"/>
      <c r="B122" s="36"/>
      <c r="C122" s="24"/>
      <c r="D122" s="24" t="s">
        <v>34</v>
      </c>
      <c r="E122" s="25" t="s">
        <v>29</v>
      </c>
      <c r="F122" s="26" t="s">
        <v>35</v>
      </c>
      <c r="G122" s="27">
        <v>1</v>
      </c>
      <c r="H122" s="34">
        <v>360</v>
      </c>
      <c r="I122" s="28">
        <f t="shared" si="17"/>
        <v>360</v>
      </c>
      <c r="J122" s="45"/>
    </row>
    <row r="123" ht="60" customHeight="1" spans="1:10">
      <c r="A123" s="23">
        <v>39</v>
      </c>
      <c r="B123" s="35" t="str">
        <f>_xlfn.DISPIMG("ID_38CA23371B4D4351AC02B7003931CC88",1)</f>
        <v>=DISPIMG("ID_38CA23371B4D4351AC02B7003931CC88",1)</v>
      </c>
      <c r="C123" s="24" t="s">
        <v>37</v>
      </c>
      <c r="D123" s="24" t="s">
        <v>88</v>
      </c>
      <c r="E123" s="25" t="s">
        <v>29</v>
      </c>
      <c r="F123" s="26" t="s">
        <v>39</v>
      </c>
      <c r="G123" s="27">
        <v>1</v>
      </c>
      <c r="H123" s="34">
        <v>680</v>
      </c>
      <c r="I123" s="28">
        <f t="shared" si="17"/>
        <v>680</v>
      </c>
      <c r="J123" s="43"/>
    </row>
    <row r="124" ht="60" customHeight="1" spans="1:10">
      <c r="A124" s="30"/>
      <c r="B124" s="35"/>
      <c r="C124" s="24"/>
      <c r="D124" s="24" t="s">
        <v>89</v>
      </c>
      <c r="E124" s="25" t="s">
        <v>32</v>
      </c>
      <c r="F124" s="26" t="s">
        <v>41</v>
      </c>
      <c r="G124" s="27">
        <v>1</v>
      </c>
      <c r="H124" s="39"/>
      <c r="I124" s="31"/>
      <c r="J124" s="44"/>
    </row>
    <row r="125" ht="60" customHeight="1" spans="1:10">
      <c r="A125" s="30"/>
      <c r="B125" s="36"/>
      <c r="C125" s="24"/>
      <c r="D125" s="24" t="s">
        <v>34</v>
      </c>
      <c r="E125" s="25" t="s">
        <v>29</v>
      </c>
      <c r="F125" s="26" t="s">
        <v>35</v>
      </c>
      <c r="G125" s="27">
        <v>1</v>
      </c>
      <c r="H125" s="34">
        <v>360</v>
      </c>
      <c r="I125" s="28">
        <f t="shared" ref="I125:I128" si="18">H125*G125</f>
        <v>360</v>
      </c>
      <c r="J125" s="45"/>
    </row>
    <row r="126" ht="60" customHeight="1" spans="1:10">
      <c r="A126" s="23">
        <v>40</v>
      </c>
      <c r="B126" s="35" t="str">
        <f>_xlfn.DISPIMG("ID_F1B53E951542485E9D93DB8D61644E86",1)</f>
        <v>=DISPIMG("ID_F1B53E951542485E9D93DB8D61644E86",1)</v>
      </c>
      <c r="C126" s="24" t="s">
        <v>37</v>
      </c>
      <c r="D126" s="24" t="s">
        <v>56</v>
      </c>
      <c r="E126" s="25" t="s">
        <v>29</v>
      </c>
      <c r="F126" s="26" t="s">
        <v>42</v>
      </c>
      <c r="G126" s="27">
        <v>1</v>
      </c>
      <c r="H126" s="34">
        <v>680</v>
      </c>
      <c r="I126" s="28">
        <f t="shared" si="18"/>
        <v>680</v>
      </c>
      <c r="J126" s="43"/>
    </row>
    <row r="127" ht="60" customHeight="1" spans="1:10">
      <c r="A127" s="30"/>
      <c r="B127" s="35"/>
      <c r="C127" s="24"/>
      <c r="D127" s="24" t="s">
        <v>57</v>
      </c>
      <c r="E127" s="25" t="s">
        <v>32</v>
      </c>
      <c r="F127" s="26" t="s">
        <v>43</v>
      </c>
      <c r="G127" s="27">
        <v>1</v>
      </c>
      <c r="H127" s="39"/>
      <c r="I127" s="31"/>
      <c r="J127" s="44"/>
    </row>
    <row r="128" ht="60" customHeight="1" spans="1:10">
      <c r="A128" s="30"/>
      <c r="B128" s="36"/>
      <c r="C128" s="24"/>
      <c r="D128" s="24" t="s">
        <v>34</v>
      </c>
      <c r="E128" s="25" t="s">
        <v>29</v>
      </c>
      <c r="F128" s="26" t="s">
        <v>35</v>
      </c>
      <c r="G128" s="27">
        <v>1</v>
      </c>
      <c r="H128" s="34">
        <v>360</v>
      </c>
      <c r="I128" s="28">
        <f t="shared" si="18"/>
        <v>360</v>
      </c>
      <c r="J128" s="45"/>
    </row>
    <row r="129" ht="60" customHeight="1" spans="1:9">
      <c r="A129" s="55" t="s">
        <v>22</v>
      </c>
      <c r="B129" s="56" t="s">
        <v>90</v>
      </c>
      <c r="C129" s="57"/>
      <c r="D129" s="57"/>
      <c r="E129" s="57"/>
      <c r="F129" s="58"/>
      <c r="G129" s="17"/>
      <c r="H129" s="59" t="s">
        <v>24</v>
      </c>
      <c r="I129" s="60">
        <f>SUM(I9:I128)</f>
        <v>358140</v>
      </c>
    </row>
    <row r="166" spans="15:15">
      <c r="O166" s="61"/>
    </row>
    <row r="199" spans="3:5">
      <c r="C199" s="62"/>
      <c r="E199" s="63"/>
    </row>
  </sheetData>
  <mergeCells count="237">
    <mergeCell ref="A2:J2"/>
    <mergeCell ref="A4:J4"/>
    <mergeCell ref="D5:J5"/>
    <mergeCell ref="A6:C6"/>
    <mergeCell ref="D6:J6"/>
    <mergeCell ref="A7:C7"/>
    <mergeCell ref="D7:J7"/>
    <mergeCell ref="B129:F129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G45:G46"/>
    <mergeCell ref="H9:H10"/>
    <mergeCell ref="H15:H16"/>
    <mergeCell ref="H18:H19"/>
    <mergeCell ref="H21:H22"/>
    <mergeCell ref="H27:H28"/>
    <mergeCell ref="H30:H31"/>
    <mergeCell ref="H33:H34"/>
    <mergeCell ref="H39:H40"/>
    <mergeCell ref="H45:H46"/>
    <mergeCell ref="H48:H49"/>
    <mergeCell ref="H51:H52"/>
    <mergeCell ref="H54:H55"/>
    <mergeCell ref="H57:H58"/>
    <mergeCell ref="H60:H61"/>
    <mergeCell ref="H63:H64"/>
    <mergeCell ref="H66:H67"/>
    <mergeCell ref="H69:H70"/>
    <mergeCell ref="H72:H73"/>
    <mergeCell ref="H75:H76"/>
    <mergeCell ref="H78:H79"/>
    <mergeCell ref="H81:H82"/>
    <mergeCell ref="H84:H85"/>
    <mergeCell ref="H87:H88"/>
    <mergeCell ref="H90:H91"/>
    <mergeCell ref="H93:H94"/>
    <mergeCell ref="H96:H97"/>
    <mergeCell ref="H99:H100"/>
    <mergeCell ref="H102:H103"/>
    <mergeCell ref="H105:H106"/>
    <mergeCell ref="H111:H112"/>
    <mergeCell ref="H114:H115"/>
    <mergeCell ref="H117:H118"/>
    <mergeCell ref="H120:H121"/>
    <mergeCell ref="H123:H124"/>
    <mergeCell ref="H126:H127"/>
    <mergeCell ref="I9:I10"/>
    <mergeCell ref="I15:I16"/>
    <mergeCell ref="I18:I19"/>
    <mergeCell ref="I21:I22"/>
    <mergeCell ref="I27:I28"/>
    <mergeCell ref="I30:I31"/>
    <mergeCell ref="I33:I34"/>
    <mergeCell ref="I39:I40"/>
    <mergeCell ref="I45:I46"/>
    <mergeCell ref="I48:I49"/>
    <mergeCell ref="I51:I52"/>
    <mergeCell ref="I54:I55"/>
    <mergeCell ref="I57:I58"/>
    <mergeCell ref="I60:I61"/>
    <mergeCell ref="I63:I64"/>
    <mergeCell ref="I66:I67"/>
    <mergeCell ref="I69:I70"/>
    <mergeCell ref="I72:I73"/>
    <mergeCell ref="I75:I76"/>
    <mergeCell ref="I78:I79"/>
    <mergeCell ref="I81:I82"/>
    <mergeCell ref="I84:I85"/>
    <mergeCell ref="I87:I88"/>
    <mergeCell ref="I90:I91"/>
    <mergeCell ref="I93:I94"/>
    <mergeCell ref="I96:I97"/>
    <mergeCell ref="I99:I100"/>
    <mergeCell ref="I102:I103"/>
    <mergeCell ref="I105:I106"/>
    <mergeCell ref="I111:I112"/>
    <mergeCell ref="I114:I115"/>
    <mergeCell ref="I117:I118"/>
    <mergeCell ref="I120:I121"/>
    <mergeCell ref="I123:I124"/>
    <mergeCell ref="I126:I127"/>
    <mergeCell ref="J9:J11"/>
    <mergeCell ref="J12:J14"/>
    <mergeCell ref="J15:J17"/>
    <mergeCell ref="J18:J20"/>
    <mergeCell ref="J21:J23"/>
    <mergeCell ref="J24:J26"/>
    <mergeCell ref="J27:J29"/>
    <mergeCell ref="J30:J32"/>
    <mergeCell ref="J33:J35"/>
    <mergeCell ref="J36:J38"/>
    <mergeCell ref="J39:J41"/>
    <mergeCell ref="J42:J44"/>
    <mergeCell ref="J45:J47"/>
    <mergeCell ref="J54:J56"/>
    <mergeCell ref="J57:J59"/>
    <mergeCell ref="J60:J62"/>
    <mergeCell ref="J63:J65"/>
    <mergeCell ref="J66:J68"/>
    <mergeCell ref="J69:J71"/>
    <mergeCell ref="J72:J74"/>
    <mergeCell ref="J75:J77"/>
    <mergeCell ref="J78:J80"/>
    <mergeCell ref="J81:J83"/>
    <mergeCell ref="J84:J86"/>
    <mergeCell ref="J87:J89"/>
    <mergeCell ref="J90:J92"/>
    <mergeCell ref="J93:J95"/>
    <mergeCell ref="J96:J98"/>
    <mergeCell ref="J99:J101"/>
    <mergeCell ref="J102:J104"/>
    <mergeCell ref="J105:J107"/>
    <mergeCell ref="J108:J110"/>
    <mergeCell ref="J111:J113"/>
    <mergeCell ref="J114:J116"/>
    <mergeCell ref="J117:J119"/>
    <mergeCell ref="J120:J122"/>
    <mergeCell ref="J123:J125"/>
    <mergeCell ref="J126:J1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阳台柜</vt:lpstr>
      <vt:lpstr>浴室柜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卫仕洁- 冼金连18927257350</cp:lastModifiedBy>
  <dcterms:created xsi:type="dcterms:W3CDTF">2024-12-14T05:22:00Z</dcterms:created>
  <dcterms:modified xsi:type="dcterms:W3CDTF">2026-09-08T03:33:59Z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131A465BE0CC4BD89173AD2854B251BC_13</vt:lpwstr>
  </property>
  <property fmtid="{D5CDD505-2E9C-101B-9397-08002B2CF9AE}" pid="4" name="CalculationRule">
    <vt:i4>0</vt:i4>
  </property>
</Properties>
</file>