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945" windowHeight="12375" tabRatio="600" firstSheet="0" activeTab="1" autoFilterDateGrouping="1"/>
  </bookViews>
  <sheets>
    <sheet xmlns:r="http://schemas.openxmlformats.org/officeDocument/2006/relationships" name="阳台柜" sheetId="1" state="visible" r:id="rId1"/>
    <sheet xmlns:r="http://schemas.openxmlformats.org/officeDocument/2006/relationships" name="浴室柜" sheetId="2" state="visible" r:id="rId2"/>
    <sheet xmlns:r="http://schemas.openxmlformats.org/officeDocument/2006/relationships" name="智琛修改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0_ "/>
    <numFmt numFmtId="165" formatCode="yyyy&quot;年&quot;m&quot;月&quot;d&quot;日&quot;;@"/>
  </numFmts>
  <fonts count="37">
    <font>
      <name val="宋体"/>
      <charset val="134"/>
      <color theme="1"/>
      <sz val="11"/>
      <scheme val="minor"/>
    </font>
    <font>
      <name val="宋体"/>
      <charset val="134"/>
      <color theme="1"/>
      <sz val="12"/>
      <scheme val="minor"/>
    </font>
    <font>
      <name val="宋体"/>
      <charset val="134"/>
      <color rgb="FF000000"/>
      <sz val="12"/>
      <scheme val="minor"/>
    </font>
    <font>
      <name val="宋体"/>
      <charset val="134"/>
      <b val="1"/>
      <color theme="1"/>
      <sz val="12"/>
      <scheme val="minor"/>
    </font>
    <font>
      <name val="宋体"/>
      <charset val="134"/>
      <b val="1"/>
      <color rgb="FF000000"/>
      <sz val="12"/>
      <scheme val="minor"/>
    </font>
    <font>
      <name val="宋体"/>
      <charset val="134"/>
      <b val="1"/>
      <color rgb="FFFF0000"/>
      <sz val="12"/>
      <scheme val="minor"/>
    </font>
    <font>
      <name val="宋体"/>
      <charset val="134"/>
      <b val="1"/>
      <color theme="1"/>
      <sz val="12"/>
    </font>
    <font>
      <name val="宋体"/>
      <charset val="134"/>
      <b val="1"/>
      <color rgb="FF000000"/>
      <sz val="12"/>
    </font>
    <font>
      <name val="宋体"/>
      <charset val="134"/>
      <b val="1"/>
      <sz val="12"/>
    </font>
    <font>
      <name val="宋体"/>
      <charset val="134"/>
      <b val="1"/>
      <color rgb="FF000000"/>
      <sz val="14"/>
    </font>
    <font>
      <name val="宋体"/>
      <charset val="134"/>
      <b val="1"/>
      <color rgb="FF0070C0"/>
      <sz val="12"/>
      <scheme val="minor"/>
    </font>
    <font>
      <name val="宋体"/>
      <charset val="134"/>
      <color rgb="FFFF0000"/>
      <sz val="12"/>
      <scheme val="minor"/>
    </font>
    <font>
      <name val="宋体"/>
      <charset val="134"/>
      <b val="1"/>
      <color theme="1"/>
      <sz val="14"/>
      <scheme val="minor"/>
    </font>
    <font>
      <name val="宋体"/>
      <charset val="134"/>
      <b val="1"/>
      <color theme="1"/>
      <sz val="10"/>
      <scheme val="minor"/>
    </font>
    <font>
      <name val="宋体"/>
      <charset val="134"/>
      <b val="1"/>
      <color rgb="FFFF0000"/>
      <sz val="20"/>
      <scheme val="minor"/>
    </font>
    <font>
      <name val="宋体"/>
      <charset val="134"/>
      <color rgb="FFFF0000"/>
      <sz val="22"/>
      <scheme val="minor"/>
    </font>
    <font>
      <name val="宋体"/>
      <charset val="134"/>
      <color rgb="FFFF0000"/>
      <sz val="16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b val="1"/>
      <color rgb="FFFF0000"/>
      <sz val="12"/>
    </font>
  </fonts>
  <fills count="36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D9EAD3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7" fillId="0" borderId="0" applyAlignment="1">
      <alignment vertical="center"/>
    </xf>
    <xf numFmtId="0" fontId="18" fillId="0" borderId="0" applyAlignment="1">
      <alignment vertical="center"/>
    </xf>
    <xf numFmtId="0" fontId="0" fillId="2" borderId="9" applyAlignment="1">
      <alignment vertical="center"/>
    </xf>
    <xf numFmtId="0" fontId="19" fillId="0" borderId="0" applyAlignment="1">
      <alignment vertical="center"/>
    </xf>
    <xf numFmtId="0" fontId="20" fillId="0" borderId="0" applyAlignment="1">
      <alignment vertical="center"/>
    </xf>
    <xf numFmtId="0" fontId="21" fillId="0" borderId="0" applyAlignment="1">
      <alignment vertical="center"/>
    </xf>
    <xf numFmtId="0" fontId="22" fillId="0" borderId="10" applyAlignment="1">
      <alignment vertical="center"/>
    </xf>
    <xf numFmtId="0" fontId="23" fillId="0" borderId="10" applyAlignment="1">
      <alignment vertical="center"/>
    </xf>
    <xf numFmtId="0" fontId="24" fillId="0" borderId="11" applyAlignment="1">
      <alignment vertical="center"/>
    </xf>
    <xf numFmtId="0" fontId="24" fillId="0" borderId="0" applyAlignment="1">
      <alignment vertical="center"/>
    </xf>
    <xf numFmtId="0" fontId="25" fillId="3" borderId="12" applyAlignment="1">
      <alignment vertical="center"/>
    </xf>
    <xf numFmtId="0" fontId="26" fillId="4" borderId="13" applyAlignment="1">
      <alignment vertical="center"/>
    </xf>
    <xf numFmtId="0" fontId="27" fillId="4" borderId="12" applyAlignment="1">
      <alignment vertical="center"/>
    </xf>
    <xf numFmtId="0" fontId="28" fillId="5" borderId="14" applyAlignment="1">
      <alignment vertical="center"/>
    </xf>
    <xf numFmtId="0" fontId="29" fillId="0" borderId="15" applyAlignment="1">
      <alignment vertical="center"/>
    </xf>
    <xf numFmtId="0" fontId="30" fillId="0" borderId="16" applyAlignment="1">
      <alignment vertical="center"/>
    </xf>
    <xf numFmtId="0" fontId="31" fillId="6" borderId="0" applyAlignment="1">
      <alignment vertical="center"/>
    </xf>
    <xf numFmtId="0" fontId="32" fillId="7" borderId="0" applyAlignment="1">
      <alignment vertical="center"/>
    </xf>
    <xf numFmtId="0" fontId="33" fillId="8" borderId="0" applyAlignment="1">
      <alignment vertical="center"/>
    </xf>
    <xf numFmtId="0" fontId="34" fillId="9" borderId="0" applyAlignment="1">
      <alignment vertical="center"/>
    </xf>
    <xf numFmtId="0" fontId="35" fillId="10" borderId="0" applyAlignment="1">
      <alignment vertical="center"/>
    </xf>
    <xf numFmtId="0" fontId="35" fillId="11" borderId="0" applyAlignment="1">
      <alignment vertical="center"/>
    </xf>
    <xf numFmtId="0" fontId="34" fillId="12" borderId="0" applyAlignment="1">
      <alignment vertical="center"/>
    </xf>
    <xf numFmtId="0" fontId="34" fillId="13" borderId="0" applyAlignment="1">
      <alignment vertical="center"/>
    </xf>
    <xf numFmtId="0" fontId="35" fillId="14" borderId="0" applyAlignment="1">
      <alignment vertical="center"/>
    </xf>
    <xf numFmtId="0" fontId="35" fillId="15" borderId="0" applyAlignment="1">
      <alignment vertical="center"/>
    </xf>
    <xf numFmtId="0" fontId="34" fillId="16" borderId="0" applyAlignment="1">
      <alignment vertical="center"/>
    </xf>
    <xf numFmtId="0" fontId="34" fillId="17" borderId="0" applyAlignment="1">
      <alignment vertical="center"/>
    </xf>
    <xf numFmtId="0" fontId="35" fillId="18" borderId="0" applyAlignment="1">
      <alignment vertical="center"/>
    </xf>
    <xf numFmtId="0" fontId="35" fillId="19" borderId="0" applyAlignment="1">
      <alignment vertical="center"/>
    </xf>
    <xf numFmtId="0" fontId="34" fillId="20" borderId="0" applyAlignment="1">
      <alignment vertical="center"/>
    </xf>
    <xf numFmtId="0" fontId="34" fillId="21" borderId="0" applyAlignment="1">
      <alignment vertical="center"/>
    </xf>
    <xf numFmtId="0" fontId="35" fillId="22" borderId="0" applyAlignment="1">
      <alignment vertical="center"/>
    </xf>
    <xf numFmtId="0" fontId="35" fillId="23" borderId="0" applyAlignment="1">
      <alignment vertical="center"/>
    </xf>
    <xf numFmtId="0" fontId="34" fillId="24" borderId="0" applyAlignment="1">
      <alignment vertical="center"/>
    </xf>
    <xf numFmtId="0" fontId="34" fillId="25" borderId="0" applyAlignment="1">
      <alignment vertical="center"/>
    </xf>
    <xf numFmtId="0" fontId="35" fillId="26" borderId="0" applyAlignment="1">
      <alignment vertical="center"/>
    </xf>
    <xf numFmtId="0" fontId="35" fillId="27" borderId="0" applyAlignment="1">
      <alignment vertical="center"/>
    </xf>
    <xf numFmtId="0" fontId="34" fillId="28" borderId="0" applyAlignment="1">
      <alignment vertical="center"/>
    </xf>
    <xf numFmtId="0" fontId="34" fillId="29" borderId="0" applyAlignment="1">
      <alignment vertical="center"/>
    </xf>
    <xf numFmtId="0" fontId="35" fillId="30" borderId="0" applyAlignment="1">
      <alignment vertical="center"/>
    </xf>
    <xf numFmtId="0" fontId="35" fillId="31" borderId="0" applyAlignment="1">
      <alignment vertical="center"/>
    </xf>
    <xf numFmtId="0" fontId="34" fillId="32" borderId="0" applyAlignment="1">
      <alignment vertical="center"/>
    </xf>
    <xf numFmtId="0" fontId="0" fillId="0" borderId="0" applyAlignment="1">
      <alignment vertical="center"/>
    </xf>
  </cellStyleXfs>
  <cellXfs count="142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 vertical="center"/>
    </xf>
    <xf numFmtId="164" fontId="6" fillId="0" borderId="0" applyAlignment="1" pivotButton="0" quotePrefix="0" xfId="0">
      <alignment horizontal="left" vertical="center" wrapText="1"/>
    </xf>
    <xf numFmtId="165" fontId="6" fillId="0" borderId="0" applyAlignment="1" pivotButton="0" quotePrefix="0" xfId="0">
      <alignment horizontal="left" vertical="center" wrapText="1"/>
    </xf>
    <xf numFmtId="164" fontId="6" fillId="0" borderId="1" applyAlignment="1" pivotButton="0" quotePrefix="0" xfId="0">
      <alignment horizontal="center" vertical="center"/>
    </xf>
    <xf numFmtId="164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center" vertical="center" shrinkToFit="1"/>
    </xf>
    <xf numFmtId="164" fontId="6" fillId="0" borderId="2" applyAlignment="1" pivotButton="0" quotePrefix="0" xfId="0">
      <alignment horizontal="center" vertical="center" wrapText="1"/>
    </xf>
    <xf numFmtId="164" fontId="7" fillId="0" borderId="2" applyAlignment="1" pivotButton="0" quotePrefix="0" xfId="0">
      <alignment horizontal="center" vertical="center"/>
    </xf>
    <xf numFmtId="0" fontId="7" fillId="0" borderId="3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horizontal="center" vertical="center" wrapText="1" shrinkToFit="1"/>
    </xf>
    <xf numFmtId="0" fontId="6" fillId="0" borderId="2" applyAlignment="1" pivotButton="0" quotePrefix="0" xfId="0">
      <alignment horizontal="center" vertical="center"/>
    </xf>
    <xf numFmtId="0" fontId="7" fillId="0" borderId="2" applyAlignment="1" pivotButton="0" quotePrefix="0" xfId="0">
      <alignment horizontal="center" vertical="center"/>
    </xf>
    <xf numFmtId="164" fontId="6" fillId="0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 wrapText="1"/>
    </xf>
    <xf numFmtId="164" fontId="7" fillId="0" borderId="2" applyAlignment="1" pivotButton="0" quotePrefix="0" xfId="0">
      <alignment horizontal="center" vertical="center"/>
    </xf>
    <xf numFmtId="0" fontId="5" fillId="0" borderId="4" applyAlignment="1" pivotButton="0" quotePrefix="0" xfId="0">
      <alignment horizontal="center" vertical="center" wrapText="1"/>
    </xf>
    <xf numFmtId="0" fontId="5" fillId="0" borderId="5" applyAlignment="1" pivotButton="0" quotePrefix="0" xfId="0">
      <alignment horizontal="center" vertical="center" wrapText="1"/>
    </xf>
    <xf numFmtId="0" fontId="10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vertical="center"/>
    </xf>
    <xf numFmtId="164" fontId="7" fillId="0" borderId="4" applyAlignment="1" pivotButton="0" quotePrefix="0" xfId="0">
      <alignment horizontal="center" vertical="center"/>
    </xf>
    <xf numFmtId="0" fontId="10" fillId="0" borderId="4" applyAlignment="1" pivotButton="0" quotePrefix="0" xfId="0">
      <alignment horizontal="center" vertical="center" wrapText="1"/>
    </xf>
    <xf numFmtId="0" fontId="10" fillId="0" borderId="5" applyAlignment="1" pivotButton="0" quotePrefix="0" xfId="0">
      <alignment horizontal="center" vertical="center" wrapText="1"/>
    </xf>
    <xf numFmtId="164" fontId="7" fillId="0" borderId="1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6" fillId="0" borderId="4" applyAlignment="1" pivotButton="0" quotePrefix="0" xfId="0">
      <alignment horizontal="center" vertical="center"/>
    </xf>
    <xf numFmtId="0" fontId="1" fillId="0" borderId="1" applyAlignment="1" pivotButton="0" quotePrefix="0" xfId="0">
      <alignment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5" fillId="0" borderId="8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1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horizontal="left" vertical="center"/>
    </xf>
    <xf numFmtId="0" fontId="13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center"/>
    </xf>
    <xf numFmtId="0" fontId="12" fillId="0" borderId="0" applyAlignment="1" pivotButton="0" quotePrefix="0" xfId="0">
      <alignment horizontal="left"/>
    </xf>
    <xf numFmtId="58" fontId="0" fillId="0" borderId="0" applyAlignment="1" pivotButton="0" quotePrefix="0" xfId="0">
      <alignment vertical="center"/>
    </xf>
    <xf numFmtId="0" fontId="5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164" fontId="6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  <xf numFmtId="165" fontId="6" fillId="0" borderId="0" applyAlignment="1" pivotButton="0" quotePrefix="0" xfId="0">
      <alignment horizontal="left" vertical="center" wrapText="1"/>
    </xf>
    <xf numFmtId="164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center" vertical="center" shrinkToFit="1"/>
    </xf>
    <xf numFmtId="164" fontId="6" fillId="0" borderId="2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 shrinkToFit="1"/>
    </xf>
    <xf numFmtId="0" fontId="6" fillId="0" borderId="2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14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16" fillId="0" borderId="0" applyAlignment="1" pivotButton="0" quotePrefix="0" xfId="0">
      <alignment horizontal="center" vertical="center"/>
    </xf>
    <xf numFmtId="0" fontId="0" fillId="0" borderId="0" pivotButton="0" quotePrefix="0" xfId="0"/>
    <xf numFmtId="164" fontId="6" fillId="0" borderId="0" applyAlignment="1" pivotButton="0" quotePrefix="0" xfId="0">
      <alignment horizontal="left" vertical="center" wrapText="1"/>
    </xf>
    <xf numFmtId="165" fontId="6" fillId="0" borderId="0" applyAlignment="1" pivotButton="0" quotePrefix="0" xfId="0">
      <alignment horizontal="left" vertical="center" wrapText="1"/>
    </xf>
    <xf numFmtId="164" fontId="6" fillId="0" borderId="1" applyAlignment="1" pivotButton="0" quotePrefix="0" xfId="0">
      <alignment horizontal="center" vertical="center"/>
    </xf>
    <xf numFmtId="164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center" vertical="center" shrinkToFit="1"/>
    </xf>
    <xf numFmtId="164" fontId="6" fillId="0" borderId="2" applyAlignment="1" pivotButton="0" quotePrefix="0" xfId="0">
      <alignment horizontal="center" vertical="center" wrapText="1"/>
    </xf>
    <xf numFmtId="0" fontId="0" fillId="0" borderId="7" pivotButton="0" quotePrefix="0" xfId="0"/>
    <xf numFmtId="0" fontId="0" fillId="0" borderId="8" pivotButton="0" quotePrefix="0" xfId="0"/>
    <xf numFmtId="164" fontId="7" fillId="0" borderId="2" applyAlignment="1" pivotButton="0" quotePrefix="0" xfId="0">
      <alignment horizontal="center" vertical="center"/>
    </xf>
    <xf numFmtId="164" fontId="6" fillId="0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6" fillId="33" borderId="1" applyAlignment="1" pivotButton="0" quotePrefix="0" xfId="0">
      <alignment horizontal="center" vertical="center"/>
    </xf>
    <xf numFmtId="0" fontId="5" fillId="33" borderId="1" applyAlignment="1" pivotButton="0" quotePrefix="0" xfId="0">
      <alignment horizontal="center" vertical="center" wrapText="1"/>
    </xf>
    <xf numFmtId="0" fontId="8" fillId="33" borderId="1" applyAlignment="1" pivotButton="0" quotePrefix="0" xfId="0">
      <alignment horizontal="center" vertical="center"/>
    </xf>
    <xf numFmtId="0" fontId="8" fillId="33" borderId="1" applyAlignment="1" pivotButton="0" quotePrefix="0" xfId="0">
      <alignment vertical="center" wrapText="1"/>
    </xf>
    <xf numFmtId="0" fontId="8" fillId="33" borderId="1" applyAlignment="1" pivotButton="0" quotePrefix="0" xfId="0">
      <alignment horizontal="center" vertical="center" wrapText="1" shrinkToFit="1"/>
    </xf>
    <xf numFmtId="0" fontId="6" fillId="33" borderId="2" applyAlignment="1" pivotButton="0" quotePrefix="0" xfId="0">
      <alignment horizontal="center" vertical="center"/>
    </xf>
    <xf numFmtId="164" fontId="7" fillId="33" borderId="2" applyAlignment="1" pivotButton="0" quotePrefix="0" xfId="0">
      <alignment horizontal="center" vertical="center"/>
    </xf>
    <xf numFmtId="0" fontId="7" fillId="33" borderId="2" applyAlignment="1" pivotButton="0" quotePrefix="0" xfId="0">
      <alignment horizontal="center" vertical="center"/>
    </xf>
    <xf numFmtId="0" fontId="10" fillId="33" borderId="1" applyAlignment="1" pivotButton="0" quotePrefix="0" xfId="0">
      <alignment horizontal="center" vertical="center" wrapText="1"/>
    </xf>
    <xf numFmtId="0" fontId="0" fillId="33" borderId="4" pivotButton="0" quotePrefix="0" xfId="0"/>
    <xf numFmtId="0" fontId="0" fillId="33" borderId="5" pivotButton="0" quotePrefix="0" xfId="0"/>
    <xf numFmtId="0" fontId="6" fillId="34" borderId="1" applyAlignment="1" pivotButton="0" quotePrefix="0" xfId="0">
      <alignment horizontal="center" vertical="center"/>
    </xf>
    <xf numFmtId="0" fontId="5" fillId="34" borderId="1" applyAlignment="1" pivotButton="0" quotePrefix="0" xfId="0">
      <alignment horizontal="center" vertical="center" wrapText="1"/>
    </xf>
    <xf numFmtId="0" fontId="8" fillId="34" borderId="1" applyAlignment="1" pivotButton="0" quotePrefix="0" xfId="0">
      <alignment horizontal="center" vertical="center"/>
    </xf>
    <xf numFmtId="0" fontId="8" fillId="34" borderId="1" applyAlignment="1" pivotButton="0" quotePrefix="0" xfId="0">
      <alignment vertical="center" wrapText="1"/>
    </xf>
    <xf numFmtId="0" fontId="8" fillId="34" borderId="1" applyAlignment="1" pivotButton="0" quotePrefix="0" xfId="0">
      <alignment horizontal="center" vertical="center" wrapText="1" shrinkToFit="1"/>
    </xf>
    <xf numFmtId="0" fontId="6" fillId="34" borderId="2" applyAlignment="1" pivotButton="0" quotePrefix="0" xfId="0">
      <alignment horizontal="center" vertical="center"/>
    </xf>
    <xf numFmtId="164" fontId="7" fillId="34" borderId="2" applyAlignment="1" pivotButton="0" quotePrefix="0" xfId="0">
      <alignment horizontal="center" vertical="center"/>
    </xf>
    <xf numFmtId="0" fontId="7" fillId="34" borderId="2" applyAlignment="1" pivotButton="0" quotePrefix="0" xfId="0">
      <alignment horizontal="center" vertical="center"/>
    </xf>
    <xf numFmtId="0" fontId="10" fillId="34" borderId="1" applyAlignment="1" pivotButton="0" quotePrefix="0" xfId="0">
      <alignment horizontal="center" vertical="center" wrapText="1"/>
    </xf>
    <xf numFmtId="0" fontId="0" fillId="34" borderId="4" pivotButton="0" quotePrefix="0" xfId="0"/>
    <xf numFmtId="0" fontId="0" fillId="34" borderId="5" pivotButton="0" quotePrefix="0" xfId="0"/>
    <xf numFmtId="164" fontId="7" fillId="0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 wrapText="1"/>
    </xf>
    <xf numFmtId="164" fontId="7" fillId="0" borderId="4" applyAlignment="1" pivotButton="0" quotePrefix="0" xfId="0">
      <alignment horizontal="center" vertical="center"/>
    </xf>
    <xf numFmtId="0" fontId="5" fillId="33" borderId="5" applyAlignment="1" pivotButton="0" quotePrefix="0" xfId="0">
      <alignment horizontal="center" vertical="center" wrapText="1"/>
    </xf>
    <xf numFmtId="164" fontId="7" fillId="33" borderId="1" applyAlignment="1" pivotButton="0" quotePrefix="0" xfId="0">
      <alignment horizontal="center" vertical="center"/>
    </xf>
    <xf numFmtId="0" fontId="1" fillId="33" borderId="1" applyAlignment="1" pivotButton="0" quotePrefix="0" xfId="0">
      <alignment horizontal="center" vertical="center"/>
    </xf>
    <xf numFmtId="0" fontId="1" fillId="33" borderId="1" applyAlignment="1" pivotButton="0" quotePrefix="0" xfId="0">
      <alignment vertical="center"/>
    </xf>
    <xf numFmtId="0" fontId="5" fillId="34" borderId="5" applyAlignment="1" pivotButton="0" quotePrefix="0" xfId="0">
      <alignment horizontal="center" vertical="center" wrapText="1"/>
    </xf>
    <xf numFmtId="0" fontId="1" fillId="34" borderId="1" applyAlignment="1" pivotButton="0" quotePrefix="0" xfId="0">
      <alignment horizontal="center" vertical="center"/>
    </xf>
    <xf numFmtId="164" fontId="7" fillId="34" borderId="1" applyAlignment="1" pivotButton="0" quotePrefix="0" xfId="0">
      <alignment horizontal="center" vertical="center"/>
    </xf>
    <xf numFmtId="0" fontId="0" fillId="35" borderId="0" pivotButton="0" quotePrefix="0" xfId="0"/>
    <xf numFmtId="0" fontId="0" fillId="33" borderId="0" pivotButton="0" quotePrefix="0" xfId="0"/>
    <xf numFmtId="0" fontId="0" fillId="34" borderId="0" pivotButton="0" quotePrefix="0" xfId="0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/Relationships>
</file>

<file path=xl/drawings/_rels/drawing2.xml.rels><Relationships xmlns="http://schemas.openxmlformats.org/package/2006/relationships"><Relationship Type="http://schemas.openxmlformats.org/officeDocument/2006/relationships/image" Target="/xl/media/image4.png" Id="rId1"/><Relationship Type="http://schemas.openxmlformats.org/officeDocument/2006/relationships/image" Target="/xl/media/image5.png" Id="rId2"/><Relationship Type="http://schemas.openxmlformats.org/officeDocument/2006/relationships/image" Target="/xl/media/image6.png" Id="rId3"/><Relationship Type="http://schemas.openxmlformats.org/officeDocument/2006/relationships/image" Target="/xl/media/image7.png" Id="rId4"/><Relationship Type="http://schemas.openxmlformats.org/officeDocument/2006/relationships/image" Target="/xl/media/image8.png" Id="rId5"/><Relationship Type="http://schemas.openxmlformats.org/officeDocument/2006/relationships/image" Target="/xl/media/image9.png" Id="rId6"/><Relationship Type="http://schemas.openxmlformats.org/officeDocument/2006/relationships/image" Target="/xl/media/image10.png" Id="rId7"/><Relationship Type="http://schemas.openxmlformats.org/officeDocument/2006/relationships/image" Target="/xl/media/image11.png" Id="rId8"/><Relationship Type="http://schemas.openxmlformats.org/officeDocument/2006/relationships/image" Target="/xl/media/image12.png" Id="rId9"/><Relationship Type="http://schemas.openxmlformats.org/officeDocument/2006/relationships/image" Target="/xl/media/image13.png" Id="rId10"/><Relationship Type="http://schemas.openxmlformats.org/officeDocument/2006/relationships/image" Target="/xl/media/image14.png" Id="rId11"/><Relationship Type="http://schemas.openxmlformats.org/officeDocument/2006/relationships/image" Target="/xl/media/image15.png" Id="rId12"/><Relationship Type="http://schemas.openxmlformats.org/officeDocument/2006/relationships/image" Target="/xl/media/image16.png" Id="rId13"/><Relationship Type="http://schemas.openxmlformats.org/officeDocument/2006/relationships/image" Target="/xl/media/image17.png" Id="rId14"/><Relationship Type="http://schemas.openxmlformats.org/officeDocument/2006/relationships/image" Target="/xl/media/image18.png" Id="rId15"/><Relationship Type="http://schemas.openxmlformats.org/officeDocument/2006/relationships/image" Target="/xl/media/image19.png" Id="rId16"/><Relationship Type="http://schemas.openxmlformats.org/officeDocument/2006/relationships/image" Target="/xl/media/image20.png" Id="rId17"/><Relationship Type="http://schemas.openxmlformats.org/officeDocument/2006/relationships/image" Target="/xl/media/image21.png" Id="rId18"/><Relationship Type="http://schemas.openxmlformats.org/officeDocument/2006/relationships/image" Target="/xl/media/image22.png" Id="rId19"/><Relationship Type="http://schemas.openxmlformats.org/officeDocument/2006/relationships/image" Target="/xl/media/image23.png" Id="rId20"/><Relationship Type="http://schemas.openxmlformats.org/officeDocument/2006/relationships/image" Target="/xl/media/image24.png" Id="rId21"/><Relationship Type="http://schemas.openxmlformats.org/officeDocument/2006/relationships/image" Target="/xl/media/image25.png" Id="rId22"/><Relationship Type="http://schemas.openxmlformats.org/officeDocument/2006/relationships/image" Target="/xl/media/image26.png" Id="rId23"/><Relationship Type="http://schemas.openxmlformats.org/officeDocument/2006/relationships/image" Target="/xl/media/image27.png" Id="rId24"/><Relationship Type="http://schemas.openxmlformats.org/officeDocument/2006/relationships/image" Target="/xl/media/image28.png" Id="rId25"/><Relationship Type="http://schemas.openxmlformats.org/officeDocument/2006/relationships/image" Target="/xl/media/image29.png" Id="rId26"/><Relationship Type="http://schemas.openxmlformats.org/officeDocument/2006/relationships/image" Target="/xl/media/image30.png" Id="rId27"/><Relationship Type="http://schemas.openxmlformats.org/officeDocument/2006/relationships/image" Target="/xl/media/image31.png" Id="rId28"/><Relationship Type="http://schemas.openxmlformats.org/officeDocument/2006/relationships/image" Target="/xl/media/image32.png" Id="rId29"/><Relationship Type="http://schemas.openxmlformats.org/officeDocument/2006/relationships/image" Target="/xl/media/image33.png" Id="rId30"/><Relationship Type="http://schemas.openxmlformats.org/officeDocument/2006/relationships/image" Target="/xl/media/image34.png" Id="rId31"/><Relationship Type="http://schemas.openxmlformats.org/officeDocument/2006/relationships/image" Target="/xl/media/image35.png" Id="rId32"/><Relationship Type="http://schemas.openxmlformats.org/officeDocument/2006/relationships/image" Target="/xl/media/image36.png" Id="rId33"/><Relationship Type="http://schemas.openxmlformats.org/officeDocument/2006/relationships/image" Target="/xl/media/image37.png" Id="rId34"/><Relationship Type="http://schemas.openxmlformats.org/officeDocument/2006/relationships/image" Target="/xl/media/image38.png" Id="rId35"/><Relationship Type="http://schemas.openxmlformats.org/officeDocument/2006/relationships/image" Target="/xl/media/image39.png" Id="rId36"/><Relationship Type="http://schemas.openxmlformats.org/officeDocument/2006/relationships/image" Target="/xl/media/image40.png" Id="rId37"/><Relationship Type="http://schemas.openxmlformats.org/officeDocument/2006/relationships/image" Target="/xl/media/image41.png" Id="rId38"/><Relationship Type="http://schemas.openxmlformats.org/officeDocument/2006/relationships/image" Target="/xl/media/image42.png" Id="rId39"/><Relationship Type="http://schemas.openxmlformats.org/officeDocument/2006/relationships/image" Target="/xl/media/image43.png" Id="rId40"/><Relationship Type="http://schemas.openxmlformats.org/officeDocument/2006/relationships/image" Target="/xl/media/image44.png" Id="rId41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0</row>
      <rowOff>133985</rowOff>
    </from>
    <to>
      <col>1</col>
      <colOff>586740</colOff>
      <row>1</row>
      <rowOff>313055</rowOff>
    </to>
    <pic>
      <nvPicPr>
        <cNvPr id="2" name="图片 1" descr="4b185f8b3423b01641c069b9b80755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133985"/>
          <a:ext cx="1215390" cy="35052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0</col>
      <colOff>190500</colOff>
      <row>11</row>
      <rowOff>85090</rowOff>
    </from>
    <to>
      <col>4</col>
      <colOff>342900</colOff>
      <row>36</row>
      <rowOff>94615</rowOff>
    </to>
    <pic>
      <nvPicPr>
        <cNvPr id="4" name="图片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90500" y="4925060"/>
          <a:ext cx="3829050" cy="429577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4</col>
      <colOff>273685</colOff>
      <row>11</row>
      <rowOff>95250</rowOff>
    </from>
    <to>
      <col>5</col>
      <colOff>608965</colOff>
      <row>35</row>
      <rowOff>15875</rowOff>
    </to>
    <pic>
      <nvPicPr>
        <cNvPr id="5" name="图片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3950335" y="4935220"/>
          <a:ext cx="3564255" cy="40354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209550</colOff>
      <row>0</row>
      <rowOff>133985</rowOff>
    </from>
    <to>
      <col>1</col>
      <colOff>767715</colOff>
      <row>1</row>
      <rowOff>141605</rowOff>
    </to>
    <pic>
      <nvPicPr>
        <cNvPr id="2" name="图片 1" descr="4b185f8b3423b01641c069b9b80755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133985"/>
          <a:ext cx="1215390" cy="35052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113665</colOff>
      <row>7</row>
      <rowOff>377825</rowOff>
    </from>
    <to>
      <col>11</col>
      <colOff>542925</colOff>
      <row>10</row>
      <rowOff>226695</rowOff>
    </to>
    <pic>
      <nvPicPr>
        <cNvPr id="6" name="图片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0562590" y="2428875"/>
          <a:ext cx="1410335" cy="132334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80645</colOff>
      <row>11</row>
      <rowOff>145415</rowOff>
    </from>
    <to>
      <col>11</col>
      <colOff>447675</colOff>
      <row>13</row>
      <rowOff>104775</rowOff>
    </to>
    <pic>
      <nvPicPr>
        <cNvPr id="7" name="图片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10529570" y="4166235"/>
          <a:ext cx="1348105" cy="120396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90805</colOff>
      <row>13</row>
      <rowOff>272415</rowOff>
    </from>
    <to>
      <col>11</col>
      <colOff>971550</colOff>
      <row>16</row>
      <rowOff>508000</rowOff>
    </to>
    <pic>
      <nvPicPr>
        <cNvPr id="11" name="图片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10539730" y="5537835"/>
          <a:ext cx="1861820" cy="193738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153035</colOff>
      <row>16</row>
      <rowOff>646430</rowOff>
    </from>
    <to>
      <col>11</col>
      <colOff>847725</colOff>
      <row>20</row>
      <rowOff>92075</rowOff>
    </to>
    <pic>
      <nvPicPr>
        <cNvPr id="13" name="图片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10601960" y="7613650"/>
          <a:ext cx="1675765" cy="171894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59690</colOff>
      <row>20</row>
      <rowOff>287655</rowOff>
    </from>
    <to>
      <col>11</col>
      <colOff>952500</colOff>
      <row>22</row>
      <rowOff>679450</rowOff>
    </to>
    <pic>
      <nvPicPr>
        <cNvPr id="17" name="图片 1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10508615" y="9528175"/>
          <a:ext cx="1873885" cy="191579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54610</colOff>
      <row>22</row>
      <rowOff>597535</rowOff>
    </from>
    <to>
      <col>12</col>
      <colOff>123825</colOff>
      <row>25</row>
      <rowOff>393700</rowOff>
    </to>
    <pic>
      <nvPicPr>
        <cNvPr id="19" name="图片 1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0503535" y="11362055"/>
          <a:ext cx="2031365" cy="208216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189865</colOff>
      <row>26</row>
      <rowOff>149225</rowOff>
    </from>
    <to>
      <col>12</col>
      <colOff>247650</colOff>
      <row>28</row>
      <rowOff>695325</rowOff>
    </to>
    <pic>
      <nvPicPr>
        <cNvPr id="20" name="图片 1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0638790" y="13961745"/>
          <a:ext cx="2019935" cy="20701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327660</colOff>
      <row>29</row>
      <rowOff>144145</rowOff>
    </from>
    <to>
      <col>12</col>
      <colOff>733425</colOff>
      <row>32</row>
      <rowOff>333375</rowOff>
    </to>
    <pic>
      <nvPicPr>
        <cNvPr id="22" name="图片 2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0776585" y="16242665"/>
          <a:ext cx="2367915" cy="247523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487045</colOff>
      <row>32</row>
      <rowOff>358140</rowOff>
    </from>
    <to>
      <col>12</col>
      <colOff>257175</colOff>
      <row>34</row>
      <rowOff>609600</rowOff>
    </to>
    <pic>
      <nvPicPr>
        <cNvPr id="23" name="图片 2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0935970" y="18742660"/>
          <a:ext cx="1732280" cy="177546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133350</colOff>
      <row>34</row>
      <rowOff>608330</rowOff>
    </from>
    <to>
      <col>12</col>
      <colOff>104775</colOff>
      <row>37</row>
      <rowOff>304800</rowOff>
    </to>
    <pic>
      <nvPicPr>
        <cNvPr id="25" name="图片 2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582275" y="20516850"/>
          <a:ext cx="1933575" cy="198247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245745</colOff>
      <row>50</row>
      <rowOff>456565</rowOff>
    </from>
    <to>
      <col>12</col>
      <colOff>104775</colOff>
      <row>53</row>
      <rowOff>38100</rowOff>
    </to>
    <pic>
      <nvPicPr>
        <cNvPr id="3" name="图片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2"/>
        <a:stretch xmlns:a="http://schemas.openxmlformats.org/drawingml/2006/main">
          <a:fillRect/>
        </a:stretch>
      </blipFill>
      <spPr>
        <a:xfrm xmlns:a="http://schemas.openxmlformats.org/drawingml/2006/main">
          <a:off x="10694670" y="32557085"/>
          <a:ext cx="1821180" cy="186753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385445</colOff>
      <row>53</row>
      <rowOff>274955</rowOff>
    </from>
    <to>
      <col>12</col>
      <colOff>419100</colOff>
      <row>56</row>
      <rowOff>76200</rowOff>
    </to>
    <pic>
      <nvPicPr>
        <cNvPr id="5" name="图片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3"/>
        <a:stretch xmlns:a="http://schemas.openxmlformats.org/drawingml/2006/main">
          <a:fillRect/>
        </a:stretch>
      </blipFill>
      <spPr>
        <a:xfrm xmlns:a="http://schemas.openxmlformats.org/drawingml/2006/main">
          <a:off x="10834370" y="34661475"/>
          <a:ext cx="1995805" cy="208724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472440</colOff>
      <row>56</row>
      <rowOff>227330</rowOff>
    </from>
    <to>
      <col>12</col>
      <colOff>676275</colOff>
      <row>59</row>
      <rowOff>161925</rowOff>
    </to>
    <pic>
      <nvPicPr>
        <cNvPr id="10" name="图片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4"/>
        <a:stretch xmlns:a="http://schemas.openxmlformats.org/drawingml/2006/main">
          <a:fillRect/>
        </a:stretch>
      </blipFill>
      <spPr>
        <a:xfrm xmlns:a="http://schemas.openxmlformats.org/drawingml/2006/main">
          <a:off x="10921365" y="36899850"/>
          <a:ext cx="2165985" cy="222059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805180</colOff>
      <row>59</row>
      <rowOff>217805</rowOff>
    </from>
    <to>
      <col>12</col>
      <colOff>647700</colOff>
      <row>61</row>
      <rowOff>581025</rowOff>
    </to>
    <pic>
      <nvPicPr>
        <cNvPr id="14" name="图片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5"/>
        <a:stretch xmlns:a="http://schemas.openxmlformats.org/drawingml/2006/main">
          <a:fillRect/>
        </a:stretch>
      </blipFill>
      <spPr>
        <a:xfrm xmlns:a="http://schemas.openxmlformats.org/drawingml/2006/main">
          <a:off x="11254105" y="39176325"/>
          <a:ext cx="1804670" cy="188722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901065</colOff>
      <row>61</row>
      <rowOff>628650</rowOff>
    </from>
    <to>
      <col>13</col>
      <colOff>95250</colOff>
      <row>64</row>
      <rowOff>533400</rowOff>
    </to>
    <pic>
      <nvPicPr>
        <cNvPr id="16" name="图片 1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6"/>
        <a:stretch xmlns:a="http://schemas.openxmlformats.org/drawingml/2006/main">
          <a:fillRect/>
        </a:stretch>
      </blipFill>
      <spPr>
        <a:xfrm xmlns:a="http://schemas.openxmlformats.org/drawingml/2006/main">
          <a:off x="11349990" y="41111170"/>
          <a:ext cx="2137410" cy="21907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916940</colOff>
      <row>64</row>
      <rowOff>450215</rowOff>
    </from>
    <to>
      <col>13</col>
      <colOff>285750</colOff>
      <row>67</row>
      <rowOff>581025</rowOff>
    </to>
    <pic>
      <nvPicPr>
        <cNvPr id="21" name="图片 2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7"/>
        <a:stretch xmlns:a="http://schemas.openxmlformats.org/drawingml/2006/main">
          <a:fillRect/>
        </a:stretch>
      </blipFill>
      <spPr>
        <a:xfrm xmlns:a="http://schemas.openxmlformats.org/drawingml/2006/main">
          <a:off x="11365865" y="43218735"/>
          <a:ext cx="2312035" cy="241681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74930</colOff>
      <row>67</row>
      <rowOff>694055</rowOff>
    </from>
    <to>
      <col>13</col>
      <colOff>200025</colOff>
      <row>70</row>
      <rowOff>590550</rowOff>
    </to>
    <pic>
      <nvPicPr>
        <cNvPr id="26" name="图片 2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8"/>
        <a:stretch xmlns:a="http://schemas.openxmlformats.org/drawingml/2006/main">
          <a:fillRect/>
        </a:stretch>
      </blipFill>
      <spPr>
        <a:xfrm xmlns:a="http://schemas.openxmlformats.org/drawingml/2006/main">
          <a:off x="11504930" y="45748575"/>
          <a:ext cx="2087245" cy="218249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182880</colOff>
      <row>71</row>
      <rowOff>33655</rowOff>
    </from>
    <to>
      <col>13</col>
      <colOff>247650</colOff>
      <row>73</row>
      <rowOff>628650</rowOff>
    </to>
    <pic>
      <nvPicPr>
        <cNvPr id="28" name="图片 2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9"/>
        <a:stretch xmlns:a="http://schemas.openxmlformats.org/drawingml/2006/main">
          <a:fillRect/>
        </a:stretch>
      </blipFill>
      <spPr>
        <a:xfrm xmlns:a="http://schemas.openxmlformats.org/drawingml/2006/main">
          <a:off x="11612880" y="48136175"/>
          <a:ext cx="2026920" cy="211899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353060</colOff>
      <row>74</row>
      <rowOff>94615</rowOff>
    </from>
    <to>
      <col>13</col>
      <colOff>333375</colOff>
      <row>76</row>
      <rowOff>561975</rowOff>
    </to>
    <pic>
      <nvPicPr>
        <cNvPr id="30" name="图片 2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0"/>
        <a:stretch xmlns:a="http://schemas.openxmlformats.org/drawingml/2006/main">
          <a:fillRect/>
        </a:stretch>
      </blipFill>
      <spPr>
        <a:xfrm xmlns:a="http://schemas.openxmlformats.org/drawingml/2006/main">
          <a:off x="11783060" y="50483135"/>
          <a:ext cx="1942465" cy="199136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534670</colOff>
      <row>76</row>
      <rowOff>666115</rowOff>
    </from>
    <to>
      <col>13</col>
      <colOff>923925</colOff>
      <row>80</row>
      <rowOff>76200</rowOff>
    </to>
    <pic>
      <nvPicPr>
        <cNvPr id="32" name="图片 3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1"/>
        <a:stretch xmlns:a="http://schemas.openxmlformats.org/drawingml/2006/main">
          <a:fillRect/>
        </a:stretch>
      </blipFill>
      <spPr>
        <a:xfrm xmlns:a="http://schemas.openxmlformats.org/drawingml/2006/main">
          <a:off x="11964670" y="52578635"/>
          <a:ext cx="2351405" cy="245808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736600</colOff>
      <row>80</row>
      <rowOff>231775</rowOff>
    </from>
    <to>
      <col>13</col>
      <colOff>666750</colOff>
      <row>82</row>
      <rowOff>685800</rowOff>
    </to>
    <pic>
      <nvPicPr>
        <cNvPr id="34" name="图片 3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2"/>
        <a:stretch xmlns:a="http://schemas.openxmlformats.org/drawingml/2006/main">
          <a:fillRect/>
        </a:stretch>
      </blipFill>
      <spPr>
        <a:xfrm xmlns:a="http://schemas.openxmlformats.org/drawingml/2006/main">
          <a:off x="12166600" y="55192295"/>
          <a:ext cx="1892300" cy="19780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476250</colOff>
      <row>83</row>
      <rowOff>179070</rowOff>
    </from>
    <to>
      <col>13</col>
      <colOff>485775</colOff>
      <row>85</row>
      <rowOff>676275</rowOff>
    </to>
    <pic>
      <nvPicPr>
        <cNvPr id="36" name="图片 3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3"/>
        <a:stretch xmlns:a="http://schemas.openxmlformats.org/drawingml/2006/main">
          <a:fillRect/>
        </a:stretch>
      </blipFill>
      <spPr>
        <a:xfrm xmlns:a="http://schemas.openxmlformats.org/drawingml/2006/main">
          <a:off x="11906250" y="57425590"/>
          <a:ext cx="1971675" cy="202120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306070</colOff>
      <row>85</row>
      <rowOff>755015</rowOff>
    </from>
    <to>
      <col>13</col>
      <colOff>581025</colOff>
      <row>89</row>
      <rowOff>0</rowOff>
    </to>
    <pic>
      <nvPicPr>
        <cNvPr id="38" name="图片 3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4"/>
        <a:stretch xmlns:a="http://schemas.openxmlformats.org/drawingml/2006/main">
          <a:fillRect/>
        </a:stretch>
      </blipFill>
      <spPr>
        <a:xfrm xmlns:a="http://schemas.openxmlformats.org/drawingml/2006/main">
          <a:off x="11736070" y="59525535"/>
          <a:ext cx="2237105" cy="229298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626110</colOff>
      <row>88</row>
      <rowOff>621665</rowOff>
    </from>
    <to>
      <col>13</col>
      <colOff>866775</colOff>
      <row>91</row>
      <rowOff>638175</rowOff>
    </to>
    <pic>
      <nvPicPr>
        <cNvPr id="40" name="图片 3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5"/>
        <a:stretch xmlns:a="http://schemas.openxmlformats.org/drawingml/2006/main">
          <a:fillRect/>
        </a:stretch>
      </blipFill>
      <spPr>
        <a:xfrm xmlns:a="http://schemas.openxmlformats.org/drawingml/2006/main">
          <a:off x="12056110" y="61678185"/>
          <a:ext cx="2202815" cy="230251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588645</colOff>
      <row>92</row>
      <rowOff>254635</rowOff>
    </from>
    <to>
      <col>13</col>
      <colOff>581025</colOff>
      <row>94</row>
      <rowOff>733425</rowOff>
    </to>
    <pic>
      <nvPicPr>
        <cNvPr id="42" name="图片 4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6"/>
        <a:stretch xmlns:a="http://schemas.openxmlformats.org/drawingml/2006/main">
          <a:fillRect/>
        </a:stretch>
      </blipFill>
      <spPr>
        <a:xfrm xmlns:a="http://schemas.openxmlformats.org/drawingml/2006/main">
          <a:off x="12018645" y="64359155"/>
          <a:ext cx="1954530" cy="200279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749300</colOff>
      <row>95</row>
      <rowOff>75565</rowOff>
    </from>
    <to>
      <col>13</col>
      <colOff>838200</colOff>
      <row>97</row>
      <rowOff>695325</rowOff>
    </to>
    <pic>
      <nvPicPr>
        <cNvPr id="44" name="图片 4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7"/>
        <a:stretch xmlns:a="http://schemas.openxmlformats.org/drawingml/2006/main">
          <a:fillRect/>
        </a:stretch>
      </blipFill>
      <spPr>
        <a:xfrm xmlns:a="http://schemas.openxmlformats.org/drawingml/2006/main">
          <a:off x="12179300" y="66466085"/>
          <a:ext cx="2051050" cy="214376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797560</colOff>
      <row>98</row>
      <rowOff>133350</rowOff>
    </from>
    <to>
      <col>13</col>
      <colOff>609600</colOff>
      <row>100</row>
      <rowOff>428625</rowOff>
    </to>
    <pic>
      <nvPicPr>
        <cNvPr id="46" name="图片 4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8"/>
        <a:stretch xmlns:a="http://schemas.openxmlformats.org/drawingml/2006/main">
          <a:fillRect/>
        </a:stretch>
      </blipFill>
      <spPr>
        <a:xfrm xmlns:a="http://schemas.openxmlformats.org/drawingml/2006/main">
          <a:off x="12227560" y="68809870"/>
          <a:ext cx="1774190" cy="181927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447675</colOff>
      <row>100</row>
      <rowOff>600710</rowOff>
    </from>
    <to>
      <col>14</col>
      <colOff>28575</colOff>
      <row>104</row>
      <rowOff>190500</rowOff>
    </to>
    <pic>
      <nvPicPr>
        <cNvPr id="48" name="图片 4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9"/>
        <a:stretch xmlns:a="http://schemas.openxmlformats.org/drawingml/2006/main">
          <a:fillRect/>
        </a:stretch>
      </blipFill>
      <spPr>
        <a:xfrm xmlns:a="http://schemas.openxmlformats.org/drawingml/2006/main">
          <a:off x="11877675" y="70801230"/>
          <a:ext cx="2524125" cy="263779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714375</colOff>
      <row>104</row>
      <rowOff>266065</rowOff>
    </from>
    <to>
      <col>13</col>
      <colOff>647700</colOff>
      <row>106</row>
      <rowOff>685800</rowOff>
    </to>
    <pic>
      <nvPicPr>
        <cNvPr id="50" name="图片 4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0"/>
        <a:stretch xmlns:a="http://schemas.openxmlformats.org/drawingml/2006/main">
          <a:fillRect/>
        </a:stretch>
      </blipFill>
      <spPr>
        <a:xfrm xmlns:a="http://schemas.openxmlformats.org/drawingml/2006/main">
          <a:off x="12144375" y="73514585"/>
          <a:ext cx="1895475" cy="194373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199390</colOff>
      <row>107</row>
      <rowOff>44450</rowOff>
    </from>
    <to>
      <col>13</col>
      <colOff>600075</colOff>
      <row>110</row>
      <rowOff>228600</rowOff>
    </to>
    <pic>
      <nvPicPr>
        <cNvPr id="52" name="图片 5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1"/>
        <a:stretch xmlns:a="http://schemas.openxmlformats.org/drawingml/2006/main">
          <a:fillRect/>
        </a:stretch>
      </blipFill>
      <spPr>
        <a:xfrm xmlns:a="http://schemas.openxmlformats.org/drawingml/2006/main">
          <a:off x="11629390" y="75578970"/>
          <a:ext cx="2362835" cy="24701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121285</colOff>
      <row>110</row>
      <rowOff>209550</rowOff>
    </from>
    <to>
      <col>13</col>
      <colOff>9525</colOff>
      <row>112</row>
      <rowOff>619125</rowOff>
    </to>
    <pic>
      <nvPicPr>
        <cNvPr id="54" name="图片 5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2"/>
        <a:stretch xmlns:a="http://schemas.openxmlformats.org/drawingml/2006/main">
          <a:fillRect/>
        </a:stretch>
      </blipFill>
      <spPr>
        <a:xfrm xmlns:a="http://schemas.openxmlformats.org/drawingml/2006/main">
          <a:off x="11551285" y="78030070"/>
          <a:ext cx="1850390" cy="193357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8890</colOff>
      <row>113</row>
      <rowOff>86360</rowOff>
    </from>
    <to>
      <col>13</col>
      <colOff>238125</colOff>
      <row>116</row>
      <rowOff>47625</rowOff>
    </to>
    <pic>
      <nvPicPr>
        <cNvPr id="56" name="图片 5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3"/>
        <a:stretch xmlns:a="http://schemas.openxmlformats.org/drawingml/2006/main">
          <a:fillRect/>
        </a:stretch>
      </blipFill>
      <spPr>
        <a:xfrm xmlns:a="http://schemas.openxmlformats.org/drawingml/2006/main">
          <a:off x="11438890" y="80192880"/>
          <a:ext cx="2191385" cy="224726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123825</colOff>
      <row>116</row>
      <rowOff>203835</rowOff>
    </from>
    <to>
      <col>13</col>
      <colOff>276225</colOff>
      <row>119</row>
      <rowOff>85725</rowOff>
    </to>
    <pic>
      <nvPicPr>
        <cNvPr id="58" name="图片 5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4"/>
        <a:stretch xmlns:a="http://schemas.openxmlformats.org/drawingml/2006/main">
          <a:fillRect/>
        </a:stretch>
      </blipFill>
      <spPr>
        <a:xfrm xmlns:a="http://schemas.openxmlformats.org/drawingml/2006/main">
          <a:off x="11553825" y="82596355"/>
          <a:ext cx="2114550" cy="216789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340360</colOff>
      <row>119</row>
      <rowOff>137160</rowOff>
    </from>
    <to>
      <col>13</col>
      <colOff>342900</colOff>
      <row>121</row>
      <rowOff>666750</rowOff>
    </to>
    <pic>
      <nvPicPr>
        <cNvPr id="60" name="图片 5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5"/>
        <a:stretch xmlns:a="http://schemas.openxmlformats.org/drawingml/2006/main">
          <a:fillRect/>
        </a:stretch>
      </blipFill>
      <spPr>
        <a:xfrm xmlns:a="http://schemas.openxmlformats.org/drawingml/2006/main">
          <a:off x="11770360" y="84815680"/>
          <a:ext cx="1964690" cy="205359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401955</colOff>
      <row>121</row>
      <rowOff>762635</rowOff>
    </from>
    <to>
      <col>13</col>
      <colOff>704850</colOff>
      <row>125</row>
      <rowOff>82550</rowOff>
    </to>
    <pic>
      <nvPicPr>
        <cNvPr id="62" name="图片 6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6"/>
        <a:stretch xmlns:a="http://schemas.openxmlformats.org/drawingml/2006/main">
          <a:fillRect/>
        </a:stretch>
      </blipFill>
      <spPr>
        <a:xfrm xmlns:a="http://schemas.openxmlformats.org/drawingml/2006/main">
          <a:off x="11831955" y="86964520"/>
          <a:ext cx="2265045" cy="23685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11</col>
      <colOff>388620</colOff>
      <row>125</row>
      <rowOff>83185</rowOff>
    </from>
    <to>
      <col>13</col>
      <colOff>733425</colOff>
      <row>128</row>
      <rowOff>161925</rowOff>
    </to>
    <pic>
      <nvPicPr>
        <cNvPr id="64" name="图片 6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7"/>
        <a:stretch xmlns:a="http://schemas.openxmlformats.org/drawingml/2006/main">
          <a:fillRect/>
        </a:stretch>
      </blipFill>
      <spPr>
        <a:xfrm xmlns:a="http://schemas.openxmlformats.org/drawingml/2006/main">
          <a:off x="11818620" y="89333705"/>
          <a:ext cx="2306955" cy="236474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277495</colOff>
      <row>37</row>
      <rowOff>608965</rowOff>
    </from>
    <to>
      <col>12</col>
      <colOff>457200</colOff>
      <row>40</row>
      <rowOff>561975</rowOff>
    </to>
    <pic>
      <nvPicPr>
        <cNvPr id="4" name="图片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8"/>
        <a:stretch xmlns:a="http://schemas.openxmlformats.org/drawingml/2006/main">
          <a:fillRect/>
        </a:stretch>
      </blipFill>
      <spPr>
        <a:xfrm xmlns:a="http://schemas.openxmlformats.org/drawingml/2006/main">
          <a:off x="10726420" y="22803485"/>
          <a:ext cx="2141855" cy="223901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86995</colOff>
      <row>41</row>
      <rowOff>49530</rowOff>
    </from>
    <to>
      <col>12</col>
      <colOff>428625</colOff>
      <row>44</row>
      <rowOff>171450</rowOff>
    </to>
    <pic>
      <nvPicPr>
        <cNvPr id="8" name="图片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9"/>
        <a:stretch xmlns:a="http://schemas.openxmlformats.org/drawingml/2006/main">
          <a:fillRect/>
        </a:stretch>
      </blipFill>
      <spPr>
        <a:xfrm xmlns:a="http://schemas.openxmlformats.org/drawingml/2006/main">
          <a:off x="10535920" y="25292050"/>
          <a:ext cx="2303780" cy="240792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276225</colOff>
      <row>44</row>
      <rowOff>18415</rowOff>
    </from>
    <to>
      <col>12</col>
      <colOff>866775</colOff>
      <row>47</row>
      <rowOff>400050</rowOff>
    </to>
    <pic>
      <nvPicPr>
        <cNvPr id="9" name="图片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0"/>
        <a:stretch xmlns:a="http://schemas.openxmlformats.org/drawingml/2006/main">
          <a:fillRect/>
        </a:stretch>
      </blipFill>
      <spPr>
        <a:xfrm xmlns:a="http://schemas.openxmlformats.org/drawingml/2006/main">
          <a:off x="10725150" y="27546935"/>
          <a:ext cx="2552700" cy="266763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  <twoCellAnchor editAs="oneCell">
    <from>
      <col>10</col>
      <colOff>134620</colOff>
      <row>47</row>
      <rowOff>232410</rowOff>
    </from>
    <to>
      <col>12</col>
      <colOff>438150</colOff>
      <row>50</row>
      <rowOff>314325</rowOff>
    </to>
    <pic>
      <nvPicPr>
        <cNvPr id="12" name="图片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1"/>
        <a:stretch xmlns:a="http://schemas.openxmlformats.org/drawingml/2006/main">
          <a:fillRect/>
        </a:stretch>
      </blipFill>
      <spPr>
        <a:xfrm xmlns:a="http://schemas.openxmlformats.org/drawingml/2006/main">
          <a:off x="10583545" y="30046930"/>
          <a:ext cx="2265680" cy="236791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1"/>
  <sheetViews>
    <sheetView showGridLines="0" topLeftCell="A5" workbookViewId="0">
      <selection activeCell="H11" sqref="H11"/>
    </sheetView>
  </sheetViews>
  <sheetFormatPr baseColWidth="8" defaultColWidth="12.875" defaultRowHeight="13.5"/>
  <cols>
    <col width="11" customWidth="1" style="94" min="1" max="1"/>
    <col width="12.125" customWidth="1" style="94" min="2" max="2"/>
    <col width="15.5" customWidth="1" style="94" min="3" max="3"/>
    <col width="9.625" customWidth="1" style="94" min="4" max="4"/>
    <col width="42.375" customWidth="1" style="94" min="5" max="5"/>
    <col width="8.125" customWidth="1" style="94" min="6" max="6"/>
    <col width="5.375" customWidth="1" style="94" min="7" max="7"/>
    <col width="9.125" customWidth="1" style="94" min="8" max="8"/>
    <col width="7.875" customWidth="1" style="94" min="9" max="9"/>
    <col width="8.125" customWidth="1" style="94" min="10" max="10"/>
    <col width="12.875" customWidth="1" style="94" min="11" max="16383"/>
  </cols>
  <sheetData>
    <row r="1">
      <c r="M1" s="64" t="n"/>
    </row>
    <row r="2" ht="29.1" customHeight="1" s="94">
      <c r="A2" s="65" t="inlineStr">
        <is>
          <t xml:space="preserve">    佛 山 卫 仕 洁 科 技 有 限 公 司</t>
        </is>
      </c>
      <c r="H2" s="66" t="n"/>
    </row>
    <row r="3" ht="27" customHeight="1" s="94">
      <c r="A3" s="68" t="inlineStr">
        <is>
          <t xml:space="preserve">         高端不锈钢整柜烤漆     Wei Shi Jie Technollgy Co.,Ltd,Foshan</t>
        </is>
      </c>
      <c r="H3" s="68" t="n"/>
      <c r="I3" s="68" t="n"/>
    </row>
    <row r="4" ht="18.95" customHeight="1" s="94">
      <c r="A4" s="69" t="inlineStr">
        <is>
          <t>订 货 单</t>
        </is>
      </c>
      <c r="H4" s="70" t="n"/>
      <c r="I4" s="70" t="n"/>
      <c r="J4" s="71" t="n"/>
    </row>
    <row r="5" ht="18.75" customHeight="1" s="94">
      <c r="A5" s="69" t="n"/>
      <c r="B5" s="69" t="n"/>
      <c r="C5" s="69" t="n"/>
      <c r="D5" s="72" t="inlineStr">
        <is>
          <t xml:space="preserve">        单    号：SO-</t>
        </is>
      </c>
      <c r="H5" s="73" t="n"/>
      <c r="I5" s="74" t="n"/>
    </row>
    <row r="6" ht="14.25" customHeight="1" s="94">
      <c r="A6" s="95" t="inlineStr">
        <is>
          <t>客    户：台湾-赖先生</t>
        </is>
      </c>
      <c r="D6" s="76" t="inlineStr">
        <is>
          <t xml:space="preserve">        销售姓名：冼金连</t>
        </is>
      </c>
    </row>
    <row r="7" ht="30.95" customHeight="1" s="94">
      <c r="A7" s="96" t="inlineStr">
        <is>
          <t>订货日期：2026/9/9</t>
        </is>
      </c>
      <c r="D7" s="76" t="inlineStr">
        <is>
          <t xml:space="preserve">        交货日期：2026/10/</t>
        </is>
      </c>
    </row>
    <row r="8" ht="32.1" customHeight="1" s="94">
      <c r="A8" s="97" t="inlineStr">
        <is>
          <t>图片</t>
        </is>
      </c>
      <c r="B8" s="98" t="inlineStr">
        <is>
          <t>型号</t>
        </is>
      </c>
      <c r="C8" s="99" t="inlineStr">
        <is>
          <t>长*宽*高/mm</t>
        </is>
      </c>
      <c r="D8" s="98" t="inlineStr">
        <is>
          <t>颜色</t>
        </is>
      </c>
      <c r="E8" s="98" t="inlineStr">
        <is>
          <t>产品配置</t>
        </is>
      </c>
      <c r="F8" s="98" t="inlineStr">
        <is>
          <t>备注</t>
        </is>
      </c>
      <c r="G8" s="100" t="inlineStr">
        <is>
          <t>数量</t>
        </is>
      </c>
      <c r="H8" s="98" t="inlineStr">
        <is>
          <t>单价</t>
        </is>
      </c>
      <c r="I8" s="81" t="inlineStr">
        <is>
          <t>金额</t>
        </is>
      </c>
    </row>
    <row r="9" ht="76.5" customHeight="1" s="94">
      <c r="A9" s="82">
        <f>_xlfn.DISPIMG("ID_C105B82DA9C8417186266F4CDBF474A3",1)</f>
        <v/>
      </c>
      <c r="B9" s="83" t="inlineStr">
        <is>
          <t>定制落地柜</t>
        </is>
      </c>
      <c r="C9" s="83" t="inlineStr">
        <is>
          <t>1200*605*850
下扣款式</t>
        </is>
      </c>
      <c r="D9" s="83" t="inlineStr">
        <is>
          <t>布鲁灰砂纹</t>
        </is>
      </c>
      <c r="E9" s="84" t="inlineStr">
        <is>
          <t>左边对开门，侧包门，右边开放格，开放格平齐门板，WQ-2073柜脚180高,底板内缩190，没有背板，后拉杆下移150/配珍珠白石英石一体左盆，不开龙头孔</t>
        </is>
      </c>
      <c r="F9" s="100" t="n"/>
      <c r="G9" s="85" t="n">
        <v>54</v>
      </c>
      <c r="H9" s="85" t="n">
        <v>1350</v>
      </c>
      <c r="I9" s="85">
        <f>H9*G9</f>
        <v/>
      </c>
    </row>
    <row r="10" ht="60" customHeight="1" s="94">
      <c r="A10" s="86">
        <f>_xlfn.DISPIMG("ID_63ECFCC233F94A12B6BCF0730D3036CF",1)</f>
        <v/>
      </c>
      <c r="B10" s="83" t="inlineStr">
        <is>
          <t>定制落地柜</t>
        </is>
      </c>
      <c r="C10" s="83" t="inlineStr">
        <is>
          <t>1200*605*850
下扣款式</t>
        </is>
      </c>
      <c r="D10" s="83" t="inlineStr">
        <is>
          <t>布鲁灰砂纹</t>
        </is>
      </c>
      <c r="E10" s="84" t="inlineStr">
        <is>
          <t>左边开放格，开放格平齐门板，右边对开门，侧包门，WQ-2073柜脚180高,底板内缩190，没有背板，后拉杆下移150/配珍珠白石英石一体右盆，不开龙头孔</t>
        </is>
      </c>
      <c r="F10" s="100" t="n"/>
      <c r="G10" s="85" t="n">
        <v>55</v>
      </c>
      <c r="H10" s="85" t="n">
        <v>1350</v>
      </c>
      <c r="I10" s="85">
        <f>H10*G10</f>
        <v/>
      </c>
    </row>
    <row r="11" ht="60" customHeight="1" s="94">
      <c r="A11" s="86" t="inlineStr">
        <is>
          <t>备注：</t>
        </is>
      </c>
      <c r="B11" s="87" t="inlineStr">
        <is>
          <t>以上报价不含税金，不含水龙头，不含物流运费，不含打木架，含下水配件</t>
        </is>
      </c>
      <c r="C11" s="101" t="n"/>
      <c r="D11" s="101" t="n"/>
      <c r="E11" s="101" t="n"/>
      <c r="F11" s="102" t="n"/>
      <c r="G11" s="89">
        <f>SUM(G9:G10)</f>
        <v/>
      </c>
      <c r="H11" s="97" t="inlineStr">
        <is>
          <t>合计金额</t>
        </is>
      </c>
      <c r="I11" s="90">
        <f>SUM(I9:I10)</f>
        <v/>
      </c>
    </row>
    <row r="48" ht="25.5" customHeight="1" s="94">
      <c r="O48" s="91" t="n"/>
    </row>
    <row r="81" ht="27" customHeight="1" s="94">
      <c r="C81" s="92" t="n"/>
      <c r="E81" s="93" t="n"/>
    </row>
  </sheetData>
  <mergeCells count="9">
    <mergeCell ref="A3:G3"/>
    <mergeCell ref="D5:G5"/>
    <mergeCell ref="D6:G6"/>
    <mergeCell ref="B11:F11"/>
    <mergeCell ref="A6:C6"/>
    <mergeCell ref="A4:G4"/>
    <mergeCell ref="D7:G7"/>
    <mergeCell ref="A2:G2"/>
    <mergeCell ref="A7:C7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99"/>
  <sheetViews>
    <sheetView showGridLines="0" tabSelected="1" topLeftCell="A121" workbookViewId="0">
      <selection activeCell="K123" sqref="K123"/>
    </sheetView>
  </sheetViews>
  <sheetFormatPr baseColWidth="8" defaultColWidth="12.875" defaultRowHeight="14.25"/>
  <cols>
    <col width="8.625" customWidth="1" style="38" min="1" max="1"/>
    <col width="15.5" customWidth="1" style="38" min="2" max="2"/>
    <col width="12.875" customWidth="1" style="38" min="3" max="3"/>
    <col width="20.375" customWidth="1" style="38" min="4" max="4"/>
    <col width="12.75" customWidth="1" style="38" min="5" max="5"/>
    <col width="26.125" customWidth="1" style="38" min="6" max="6"/>
    <col width="9.125" customWidth="1" style="38" min="7" max="7"/>
    <col width="10.75" customWidth="1" style="2" min="8" max="8"/>
    <col width="8.125" customWidth="1" style="3" min="9" max="9"/>
    <col width="12.875" customWidth="1" style="38" min="10" max="16383"/>
    <col width="12.875" customWidth="1" style="38" min="16384" max="16384"/>
  </cols>
  <sheetData>
    <row r="1" ht="27" customHeight="1" s="94">
      <c r="M1" s="4" t="n"/>
    </row>
    <row r="2" ht="29.1" customHeight="1" s="94">
      <c r="A2" s="5" t="inlineStr">
        <is>
          <t xml:space="preserve">    佛 山 卫 仕 洁 科 技 有 限 公 司</t>
        </is>
      </c>
    </row>
    <row r="3" ht="27" customHeight="1" s="94">
      <c r="A3" s="8" t="inlineStr">
        <is>
          <t xml:space="preserve">         高端不锈钢整柜烤漆     Wei Shi Jie Technollgy Co.,Ltd,Foshan</t>
        </is>
      </c>
      <c r="B3" s="8" t="n"/>
      <c r="C3" s="8" t="n"/>
      <c r="D3" s="8" t="n"/>
      <c r="E3" s="8" t="n"/>
      <c r="F3" s="8" t="n"/>
      <c r="G3" s="8" t="n"/>
      <c r="H3" s="9" t="n"/>
      <c r="I3" s="10" t="n"/>
      <c r="J3" s="38" t="n"/>
    </row>
    <row r="4" ht="18.95" customHeight="1" s="94">
      <c r="A4" s="12" t="inlineStr">
        <is>
          <t>订 货 单（2026-09-08 智琛修正）</t>
        </is>
      </c>
    </row>
    <row r="5">
      <c r="A5" s="12" t="n"/>
      <c r="B5" s="12" t="n"/>
      <c r="C5" s="12" t="n"/>
      <c r="D5" s="14" t="inlineStr">
        <is>
          <t xml:space="preserve">        单    号：SO-</t>
        </is>
      </c>
    </row>
    <row r="6">
      <c r="A6" s="95" t="inlineStr">
        <is>
          <t>客    户：台湾-赖先生</t>
        </is>
      </c>
      <c r="D6" s="5" t="inlineStr">
        <is>
          <t xml:space="preserve">        销售姓名：冼金连</t>
        </is>
      </c>
    </row>
    <row r="7" ht="30.95" customHeight="1" s="94">
      <c r="A7" s="96" t="inlineStr">
        <is>
          <t>订货日期：2026/9/8</t>
        </is>
      </c>
      <c r="D7" s="5" t="inlineStr">
        <is>
          <t xml:space="preserve">        交货日期：2026/10/</t>
        </is>
      </c>
    </row>
    <row r="8" ht="32.1" customHeight="1" s="94">
      <c r="A8" s="97" t="inlineStr">
        <is>
          <t>序号</t>
        </is>
      </c>
      <c r="B8" s="97" t="inlineStr">
        <is>
          <t>图片</t>
        </is>
      </c>
      <c r="C8" s="98" t="inlineStr">
        <is>
          <t>型号</t>
        </is>
      </c>
      <c r="D8" s="99" t="inlineStr">
        <is>
          <t>长*宽*高/mm</t>
        </is>
      </c>
      <c r="E8" s="98" t="inlineStr">
        <is>
          <t>颜色</t>
        </is>
      </c>
      <c r="F8" s="98" t="inlineStr">
        <is>
          <t>产品配置</t>
        </is>
      </c>
      <c r="G8" s="100" t="inlineStr">
        <is>
          <t>数量</t>
        </is>
      </c>
      <c r="H8" s="103" t="inlineStr">
        <is>
          <t>单价</t>
        </is>
      </c>
      <c r="I8" s="22" t="inlineStr">
        <is>
          <t>金额</t>
        </is>
      </c>
      <c r="J8" s="98" t="inlineStr">
        <is>
          <t>备注</t>
        </is>
      </c>
    </row>
    <row r="9" ht="45" customHeight="1" s="94">
      <c r="A9" s="90" t="n">
        <v>1</v>
      </c>
      <c r="B9" s="90">
        <f>_xlfn.DISPIMG("ID_A265B33CBD294E4BA42A8774E3C74E85",1)</f>
        <v/>
      </c>
      <c r="C9" s="24" t="inlineStr">
        <is>
          <t>订WSJ-58</t>
        </is>
      </c>
      <c r="D9" s="24" t="inlineStr">
        <is>
          <t>795*495*450</t>
        </is>
      </c>
      <c r="E9" s="25" t="inlineStr">
        <is>
          <t>深灰</t>
        </is>
      </c>
      <c r="F9" s="26" t="inlineStr">
        <is>
          <t>主柜对开门+右侧边柜</t>
        </is>
      </c>
      <c r="G9" s="85" t="n">
        <v>149</v>
      </c>
      <c r="H9" s="28" t="n">
        <v>580</v>
      </c>
      <c r="I9" s="28">
        <f>H9*G9</f>
        <v/>
      </c>
      <c r="J9" s="104" t="n"/>
    </row>
    <row r="10" ht="39" customHeight="1" s="94">
      <c r="A10" s="105" t="n"/>
      <c r="B10" s="105" t="n"/>
      <c r="C10" s="105" t="n"/>
      <c r="D10" s="24" t="inlineStr">
        <is>
          <t>800*500*50</t>
        </is>
      </c>
      <c r="E10" s="25" t="inlineStr">
        <is>
          <t>意大利浅灰</t>
        </is>
      </c>
      <c r="F10" s="26" t="inlineStr">
        <is>
          <t>岩板无缝盆下挂50，居中</t>
        </is>
      </c>
      <c r="G10" s="85" t="n">
        <v>149</v>
      </c>
      <c r="H10" s="105" t="n"/>
      <c r="I10" s="105" t="n"/>
      <c r="J10" s="105" t="n"/>
    </row>
    <row r="11" ht="39" customHeight="1" s="94">
      <c r="A11" s="106" t="n"/>
      <c r="B11" s="106" t="n"/>
      <c r="C11" s="106" t="n"/>
      <c r="D11" s="24" t="inlineStr">
        <is>
          <t>600*140*700</t>
        </is>
      </c>
      <c r="E11" s="25" t="inlineStr">
        <is>
          <t>深灰</t>
        </is>
      </c>
      <c r="F11" s="26" t="inlineStr">
        <is>
          <t>侧开门镜柜/ABS镜门/带灯防雾款110V</t>
        </is>
      </c>
      <c r="G11" s="85" t="n">
        <v>149</v>
      </c>
      <c r="H11" s="32" t="n">
        <v>360</v>
      </c>
      <c r="I11" s="28">
        <f>H11*G11</f>
        <v/>
      </c>
      <c r="J11" s="106" t="n"/>
    </row>
    <row r="12" ht="49" customHeight="1" s="94">
      <c r="A12" s="90" t="n">
        <v>2</v>
      </c>
      <c r="B12" s="51">
        <f>_xlfn.DISPIMG("ID_92FFEA8C9BE14C19B1934373EA920598",1)</f>
        <v/>
      </c>
      <c r="C12" s="24" t="inlineStr">
        <is>
          <t>订WSJ-58</t>
        </is>
      </c>
      <c r="D12" s="24" t="inlineStr">
        <is>
          <t>795*495*450</t>
        </is>
      </c>
      <c r="E12" s="25" t="inlineStr">
        <is>
          <t>深灰</t>
        </is>
      </c>
      <c r="F12" s="26" t="inlineStr">
        <is>
          <t>主柜对开门+左侧边柜</t>
        </is>
      </c>
      <c r="G12" s="85" t="n">
        <v>148</v>
      </c>
      <c r="H12" s="103" t="n">
        <v>400</v>
      </c>
      <c r="I12" s="28">
        <f>H12*G12</f>
        <v/>
      </c>
      <c r="J12" s="104" t="inlineStr">
        <is>
          <t>原本146后来145（10F A5主浴蔡主任改岩板热弯一体盆，盆不下）</t>
        </is>
      </c>
    </row>
    <row r="13" ht="49" customHeight="1" s="94">
      <c r="A13" s="127" t="n"/>
      <c r="B13" s="127" t="n"/>
      <c r="C13" s="127" t="n"/>
      <c r="D13" s="120" t="inlineStr">
        <is>
          <t>800*500*50</t>
        </is>
      </c>
      <c r="E13" s="121" t="inlineStr">
        <is>
          <t>意大利浅灰</t>
        </is>
      </c>
      <c r="F13" s="122" t="inlineStr">
        <is>
          <t>岩板无缝盆下挂50，居中</t>
        </is>
      </c>
      <c r="G13" s="123" t="n">
        <v>145</v>
      </c>
      <c r="H13" s="124" t="n">
        <v>180</v>
      </c>
      <c r="I13" s="125">
        <f>H13*G13</f>
        <v/>
      </c>
      <c r="J13" s="127" t="n"/>
    </row>
    <row r="14" ht="49" customHeight="1" s="94">
      <c r="A14" s="106" t="n"/>
      <c r="B14" s="106" t="n"/>
      <c r="C14" s="106" t="n"/>
      <c r="D14" s="24" t="inlineStr">
        <is>
          <t>600*140*700</t>
        </is>
      </c>
      <c r="E14" s="25" t="inlineStr">
        <is>
          <t>深灰</t>
        </is>
      </c>
      <c r="F14" s="26" t="inlineStr">
        <is>
          <t>侧开门镜柜/ABS镜门/带灯防雾款110V</t>
        </is>
      </c>
      <c r="G14" s="85" t="n">
        <v>148</v>
      </c>
      <c r="H14" s="103" t="n">
        <v>360</v>
      </c>
      <c r="I14" s="28">
        <f>H14*G14</f>
        <v/>
      </c>
      <c r="J14" s="106" t="n"/>
    </row>
    <row r="15" ht="42" customHeight="1" s="94">
      <c r="A15" s="107" t="n">
        <v>3</v>
      </c>
      <c r="B15" s="108">
        <f>_xlfn.DISPIMG("ID_88E928E36DF74D13AC8D579B11AF7EC3",1)</f>
        <v/>
      </c>
      <c r="C15" s="109" t="inlineStr">
        <is>
          <t>订WSJ-82</t>
        </is>
      </c>
      <c r="D15" s="109" t="inlineStr">
        <is>
          <t>915*495*450</t>
        </is>
      </c>
      <c r="E15" s="110" t="inlineStr">
        <is>
          <t>深灰</t>
        </is>
      </c>
      <c r="F15" s="111" t="inlineStr">
        <is>
          <t>主柜左边开放格，开放格平齐门板，右边对开门</t>
        </is>
      </c>
      <c r="G15" s="112" t="n">
        <v>7</v>
      </c>
      <c r="H15" s="113" t="n">
        <v>680</v>
      </c>
      <c r="I15" s="114">
        <f>H15*G15</f>
        <v/>
      </c>
      <c r="J15" s="115" t="inlineStr">
        <is>
          <t>原本7后来7（5A7改走、8A7改入92.5公分）</t>
        </is>
      </c>
      <c r="K15" s="38" t="n"/>
    </row>
    <row r="16" ht="43" customHeight="1" s="94">
      <c r="A16" s="105" t="n"/>
      <c r="B16" s="105" t="n"/>
      <c r="C16" s="105" t="n"/>
      <c r="D16" s="109" t="inlineStr">
        <is>
          <t>925*500*50</t>
        </is>
      </c>
      <c r="E16" s="110" t="inlineStr">
        <is>
          <t>意大利浅灰</t>
        </is>
      </c>
      <c r="F16" s="111" t="inlineStr">
        <is>
          <t>岩板无缝盆下挂50，居右</t>
        </is>
      </c>
      <c r="G16" s="112" t="n">
        <v>7</v>
      </c>
      <c r="H16" s="105" t="n"/>
      <c r="I16" s="105" t="n"/>
      <c r="J16" s="105" t="n"/>
      <c r="K16" s="38" t="n"/>
    </row>
    <row r="17" ht="57" customHeight="1" s="94">
      <c r="A17" s="106" t="n"/>
      <c r="B17" s="106" t="n"/>
      <c r="C17" s="106" t="n"/>
      <c r="D17" s="109" t="inlineStr">
        <is>
          <t>600*140*700</t>
        </is>
      </c>
      <c r="E17" s="110" t="inlineStr">
        <is>
          <t>深灰</t>
        </is>
      </c>
      <c r="F17" s="111" t="inlineStr">
        <is>
          <t>侧开门镜柜/ABS镜门/带灯防雾款110V</t>
        </is>
      </c>
      <c r="G17" s="112" t="n">
        <v>7</v>
      </c>
      <c r="H17" s="113" t="n">
        <v>360</v>
      </c>
      <c r="I17" s="114">
        <f>H17*G17</f>
        <v/>
      </c>
      <c r="J17" s="106" t="n"/>
      <c r="K17" s="38" t="n"/>
    </row>
    <row r="18" ht="48" customHeight="1" s="94">
      <c r="A18" s="107" t="n">
        <v>4</v>
      </c>
      <c r="B18" s="108">
        <f>_xlfn.DISPIMG("ID_44B244D334E2413EA3C11FF809D499B5",1)</f>
        <v/>
      </c>
      <c r="C18" s="109" t="inlineStr">
        <is>
          <t>订WSJ-82</t>
        </is>
      </c>
      <c r="D18" s="109" t="inlineStr">
        <is>
          <t>915*495*450</t>
        </is>
      </c>
      <c r="E18" s="110" t="inlineStr">
        <is>
          <t>深灰</t>
        </is>
      </c>
      <c r="F18" s="111" t="inlineStr">
        <is>
          <t>主柜左边对开门，右边开放格，开放格平齐门板</t>
        </is>
      </c>
      <c r="G18" s="112" t="n">
        <v>7</v>
      </c>
      <c r="H18" s="113" t="n">
        <v>680</v>
      </c>
      <c r="I18" s="114">
        <f>H18*G18</f>
        <v/>
      </c>
      <c r="J18" s="115" t="inlineStr">
        <is>
          <t>原本6后来7（10B3改入92.5公分）</t>
        </is>
      </c>
    </row>
    <row r="19" ht="36" customHeight="1" s="94">
      <c r="A19" s="105" t="n"/>
      <c r="B19" s="105" t="n"/>
      <c r="C19" s="105" t="n"/>
      <c r="D19" s="109" t="inlineStr">
        <is>
          <t>925*500*50</t>
        </is>
      </c>
      <c r="E19" s="110" t="inlineStr">
        <is>
          <t>意大利浅灰</t>
        </is>
      </c>
      <c r="F19" s="111" t="inlineStr">
        <is>
          <t>岩板无缝盆下挂50，居左</t>
        </is>
      </c>
      <c r="G19" s="112" t="n">
        <v>7</v>
      </c>
      <c r="H19" s="105" t="n"/>
      <c r="I19" s="105" t="n"/>
      <c r="J19" s="105" t="n"/>
    </row>
    <row r="20" ht="38" customHeight="1" s="94">
      <c r="A20" s="106" t="n"/>
      <c r="B20" s="106" t="n"/>
      <c r="C20" s="106" t="n"/>
      <c r="D20" s="109" t="inlineStr">
        <is>
          <t>600*140*700</t>
        </is>
      </c>
      <c r="E20" s="110" t="inlineStr">
        <is>
          <t>深灰</t>
        </is>
      </c>
      <c r="F20" s="111" t="inlineStr">
        <is>
          <t>侧开门镜柜/ABS镜门/带灯防雾款110V</t>
        </is>
      </c>
      <c r="G20" s="112" t="n">
        <v>7</v>
      </c>
      <c r="H20" s="113" t="n">
        <v>360</v>
      </c>
      <c r="I20" s="114">
        <f>H20*G20</f>
        <v/>
      </c>
      <c r="J20" s="106" t="n"/>
    </row>
    <row r="21" ht="60" customHeight="1" s="94">
      <c r="A21" s="118" t="n">
        <v>5</v>
      </c>
      <c r="B21" s="119">
        <f>_xlfn.DISPIMG("ID_35BF618A0DE341F2936B8F23B00D1705",1)</f>
        <v/>
      </c>
      <c r="C21" s="120" t="inlineStr">
        <is>
          <t>订WSJ-82</t>
        </is>
      </c>
      <c r="D21" s="120" t="inlineStr">
        <is>
          <t>925*495*450</t>
        </is>
      </c>
      <c r="E21" s="121" t="inlineStr">
        <is>
          <t>深灰</t>
        </is>
      </c>
      <c r="F21" s="122" t="inlineStr">
        <is>
          <t>主柜左边对开门，右边开放格，开放格平齐门板</t>
        </is>
      </c>
      <c r="G21" s="123" t="n">
        <v>4</v>
      </c>
      <c r="H21" s="124" t="n">
        <v>680</v>
      </c>
      <c r="I21" s="125">
        <f>H21*G21</f>
        <v/>
      </c>
      <c r="J21" s="126" t="inlineStr">
        <is>
          <t>原本6后来4（11B3改94公分、15B3改94公分）</t>
        </is>
      </c>
    </row>
    <row r="22" ht="60" customHeight="1" s="94">
      <c r="A22" s="105" t="n"/>
      <c r="B22" s="105" t="n"/>
      <c r="C22" s="105" t="n"/>
      <c r="D22" s="120" t="inlineStr">
        <is>
          <t>935*500*50</t>
        </is>
      </c>
      <c r="E22" s="121" t="inlineStr">
        <is>
          <t>意大利浅灰</t>
        </is>
      </c>
      <c r="F22" s="122" t="inlineStr">
        <is>
          <t>岩板无缝盆下挂50，居左</t>
        </is>
      </c>
      <c r="G22" s="123" t="n">
        <v>4</v>
      </c>
      <c r="H22" s="105" t="n"/>
      <c r="I22" s="105" t="n"/>
      <c r="J22" s="105" t="n"/>
    </row>
    <row r="23" ht="60" customHeight="1" s="94">
      <c r="A23" s="106" t="n"/>
      <c r="B23" s="106" t="n"/>
      <c r="C23" s="106" t="n"/>
      <c r="D23" s="120" t="inlineStr">
        <is>
          <t>600*140*700</t>
        </is>
      </c>
      <c r="E23" s="121" t="inlineStr">
        <is>
          <t>深灰</t>
        </is>
      </c>
      <c r="F23" s="122" t="inlineStr">
        <is>
          <t>侧开门镜柜/ABS镜门/带灯防雾款110V</t>
        </is>
      </c>
      <c r="G23" s="123" t="n">
        <v>4</v>
      </c>
      <c r="H23" s="124" t="n">
        <v>360</v>
      </c>
      <c r="I23" s="125">
        <f>H23*G23</f>
        <v/>
      </c>
      <c r="J23" s="106" t="n"/>
    </row>
    <row r="24" ht="60" customHeight="1" s="94">
      <c r="A24" s="90" t="n">
        <v>6</v>
      </c>
      <c r="B24" s="51">
        <f>_xlfn.DISPIMG("ID_A7914DE3B4234E828ECDA73E03D8C43F",1)</f>
        <v/>
      </c>
      <c r="C24" s="24" t="inlineStr">
        <is>
          <t>订WSJ-82</t>
        </is>
      </c>
      <c r="D24" s="24" t="inlineStr">
        <is>
          <t>920*495*450</t>
        </is>
      </c>
      <c r="E24" s="25" t="inlineStr">
        <is>
          <t>深灰</t>
        </is>
      </c>
      <c r="F24" s="26" t="inlineStr">
        <is>
          <t>主柜左边对开门，右边开放格，开放格平齐门板</t>
        </is>
      </c>
      <c r="G24" s="85" t="n">
        <v>5</v>
      </c>
      <c r="H24" s="129" t="n">
        <v>480</v>
      </c>
      <c r="I24" s="28">
        <f>H24*G24</f>
        <v/>
      </c>
      <c r="J24" s="130" t="n"/>
    </row>
    <row r="25" ht="60" customHeight="1" s="94">
      <c r="A25" s="105" t="n"/>
      <c r="B25" s="105" t="n"/>
      <c r="C25" s="105" t="n"/>
      <c r="D25" s="24" t="inlineStr">
        <is>
          <t>930*500*50</t>
        </is>
      </c>
      <c r="E25" s="25" t="inlineStr">
        <is>
          <t>意大利浅灰</t>
        </is>
      </c>
      <c r="F25" s="26" t="inlineStr">
        <is>
          <t>岩板无缝盆下挂50，居左</t>
        </is>
      </c>
      <c r="G25" s="85" t="n">
        <v>4</v>
      </c>
      <c r="H25" s="131" t="n">
        <v>200</v>
      </c>
      <c r="I25" s="28">
        <f>H25*G25</f>
        <v/>
      </c>
      <c r="J25" s="105" t="n"/>
    </row>
    <row r="26" ht="60" customHeight="1" s="94">
      <c r="A26" s="106" t="n"/>
      <c r="B26" s="106" t="n"/>
      <c r="C26" s="106" t="n"/>
      <c r="D26" s="24" t="inlineStr">
        <is>
          <t>600*140*700</t>
        </is>
      </c>
      <c r="E26" s="25" t="inlineStr">
        <is>
          <t>深灰</t>
        </is>
      </c>
      <c r="F26" s="26" t="inlineStr">
        <is>
          <t>侧开门镜柜/ABS镜门/带灯防雾款110V</t>
        </is>
      </c>
      <c r="G26" s="85" t="n">
        <v>5</v>
      </c>
      <c r="H26" s="103" t="n">
        <v>360</v>
      </c>
      <c r="I26" s="28">
        <f>H26*G26</f>
        <v/>
      </c>
      <c r="J26" s="106" t="n"/>
    </row>
    <row r="27" ht="60" customHeight="1" s="94">
      <c r="A27" s="118" t="n">
        <v>7</v>
      </c>
      <c r="B27" s="119">
        <f>_xlfn.DISPIMG("ID_2D9363198F90476B8D4E573F870926E0",1)</f>
        <v/>
      </c>
      <c r="C27" s="120" t="inlineStr">
        <is>
          <t>订WSJ-82</t>
        </is>
      </c>
      <c r="D27" s="120" t="inlineStr">
        <is>
          <t>915*495*450</t>
        </is>
      </c>
      <c r="E27" s="121" t="inlineStr">
        <is>
          <t>深灰</t>
        </is>
      </c>
      <c r="F27" s="122" t="inlineStr">
        <is>
          <t>主柜左边对开门，右边开放格，开放格平齐门板</t>
        </is>
      </c>
      <c r="G27" s="123" t="n">
        <v>3</v>
      </c>
      <c r="H27" s="124" t="n">
        <v>680</v>
      </c>
      <c r="I27" s="125">
        <f>H27*G27</f>
        <v/>
      </c>
      <c r="J27" s="126" t="inlineStr">
        <is>
          <t>原本4后来3（10B3改92.5公分）</t>
        </is>
      </c>
    </row>
    <row r="28" ht="60" customHeight="1" s="94">
      <c r="A28" s="105" t="n"/>
      <c r="B28" s="105" t="n"/>
      <c r="C28" s="105" t="n"/>
      <c r="D28" s="120" t="inlineStr">
        <is>
          <t>920*500*50</t>
        </is>
      </c>
      <c r="E28" s="121" t="inlineStr">
        <is>
          <t>意大利浅灰</t>
        </is>
      </c>
      <c r="F28" s="122" t="inlineStr">
        <is>
          <t>岩板无缝盆下挂50，居左</t>
        </is>
      </c>
      <c r="G28" s="123" t="n">
        <v>3</v>
      </c>
      <c r="H28" s="105" t="n"/>
      <c r="I28" s="105" t="n"/>
      <c r="J28" s="105" t="n"/>
    </row>
    <row r="29" ht="60" customHeight="1" s="94">
      <c r="A29" s="106" t="n"/>
      <c r="B29" s="106" t="n"/>
      <c r="C29" s="106" t="n"/>
      <c r="D29" s="120" t="inlineStr">
        <is>
          <t>600*140*700</t>
        </is>
      </c>
      <c r="E29" s="121" t="inlineStr">
        <is>
          <t>深灰</t>
        </is>
      </c>
      <c r="F29" s="122" t="inlineStr">
        <is>
          <t>侧开门镜柜/ABS镜门/带灯防雾款110V</t>
        </is>
      </c>
      <c r="G29" s="123" t="n">
        <v>3</v>
      </c>
      <c r="H29" s="124" t="n">
        <v>360</v>
      </c>
      <c r="I29" s="125">
        <f>H29*G29</f>
        <v/>
      </c>
      <c r="J29" s="106" t="n"/>
    </row>
    <row r="30" ht="60" customHeight="1" s="94">
      <c r="A30" s="118" t="n">
        <v>8</v>
      </c>
      <c r="B30" s="119">
        <f>_xlfn.DISPIMG("ID_ECA83BB94E074D10B5F59E9EA31B96A0",1)</f>
        <v/>
      </c>
      <c r="C30" s="120" t="inlineStr">
        <is>
          <t>订WSJ-82</t>
        </is>
      </c>
      <c r="D30" s="120" t="inlineStr">
        <is>
          <t>910*495*450</t>
        </is>
      </c>
      <c r="E30" s="121" t="inlineStr">
        <is>
          <t>深灰</t>
        </is>
      </c>
      <c r="F30" s="122" t="inlineStr">
        <is>
          <t>主柜左边开放格，开放格平齐门板，右边对开门</t>
        </is>
      </c>
      <c r="G30" s="123" t="n">
        <v>3</v>
      </c>
      <c r="H30" s="124" t="n">
        <v>680</v>
      </c>
      <c r="I30" s="125">
        <f>H30*G30</f>
        <v/>
      </c>
      <c r="J30" s="126" t="inlineStr">
        <is>
          <t>原本4后来3（8A7改走）</t>
        </is>
      </c>
    </row>
    <row r="31" ht="60" customHeight="1" s="94">
      <c r="A31" s="105" t="n"/>
      <c r="B31" s="105" t="n"/>
      <c r="C31" s="105" t="n"/>
      <c r="D31" s="120" t="inlineStr">
        <is>
          <t>920*500*50</t>
        </is>
      </c>
      <c r="E31" s="121" t="inlineStr">
        <is>
          <t>意大利浅灰</t>
        </is>
      </c>
      <c r="F31" s="122" t="inlineStr">
        <is>
          <t>岩板无缝盆下挂50，居右</t>
        </is>
      </c>
      <c r="G31" s="123" t="n">
        <v>3</v>
      </c>
      <c r="H31" s="105" t="n"/>
      <c r="I31" s="105" t="n"/>
      <c r="J31" s="105" t="n"/>
    </row>
    <row r="32" ht="60" customHeight="1" s="94">
      <c r="A32" s="106" t="n"/>
      <c r="B32" s="106" t="n"/>
      <c r="C32" s="106" t="n"/>
      <c r="D32" s="120" t="inlineStr">
        <is>
          <t>600*140*700</t>
        </is>
      </c>
      <c r="E32" s="121" t="inlineStr">
        <is>
          <t>深灰</t>
        </is>
      </c>
      <c r="F32" s="122" t="inlineStr">
        <is>
          <t>侧开门镜柜/ABS镜门/带灯防雾款110V</t>
        </is>
      </c>
      <c r="G32" s="123" t="n">
        <v>3</v>
      </c>
      <c r="H32" s="124" t="n">
        <v>360</v>
      </c>
      <c r="I32" s="125">
        <f>H32*G32</f>
        <v/>
      </c>
      <c r="J32" s="106" t="n"/>
    </row>
    <row r="33" ht="60" customHeight="1" s="94">
      <c r="A33" s="118" t="n">
        <v>9</v>
      </c>
      <c r="B33" s="119">
        <f>_xlfn.DISPIMG("ID_D7C587DC81444C7C967D6C0DD02F2A40",1)</f>
        <v/>
      </c>
      <c r="C33" s="120" t="inlineStr">
        <is>
          <t>订WSJ-82</t>
        </is>
      </c>
      <c r="D33" s="120" t="inlineStr">
        <is>
          <t>745*495*450</t>
        </is>
      </c>
      <c r="E33" s="121" t="inlineStr">
        <is>
          <t>深灰</t>
        </is>
      </c>
      <c r="F33" s="122" t="inlineStr">
        <is>
          <t>主柜左边对开门，右边开放格，开放格平齐门板</t>
        </is>
      </c>
      <c r="G33" s="123" t="n">
        <v>2</v>
      </c>
      <c r="H33" s="124" t="n">
        <v>580</v>
      </c>
      <c r="I33" s="125">
        <f>H33*G33</f>
        <v/>
      </c>
      <c r="J33" s="126" t="inlineStr">
        <is>
          <t>原本3后来2（5A1次改76公分）</t>
        </is>
      </c>
    </row>
    <row r="34" ht="60" customHeight="1" s="94">
      <c r="A34" s="105" t="n"/>
      <c r="B34" s="105" t="n"/>
      <c r="C34" s="105" t="n"/>
      <c r="D34" s="120" t="inlineStr">
        <is>
          <t>755*500*50</t>
        </is>
      </c>
      <c r="E34" s="121" t="inlineStr">
        <is>
          <t>意大利浅灰</t>
        </is>
      </c>
      <c r="F34" s="122" t="inlineStr">
        <is>
          <t>岩板无缝盆下挂50，居左</t>
        </is>
      </c>
      <c r="G34" s="123" t="n">
        <v>2</v>
      </c>
      <c r="H34" s="105" t="n"/>
      <c r="I34" s="105" t="n"/>
      <c r="J34" s="105" t="n"/>
    </row>
    <row r="35" ht="60" customHeight="1" s="94">
      <c r="A35" s="106" t="n"/>
      <c r="B35" s="106" t="n"/>
      <c r="C35" s="106" t="n"/>
      <c r="D35" s="120" t="inlineStr">
        <is>
          <t>600*140*700</t>
        </is>
      </c>
      <c r="E35" s="121" t="inlineStr">
        <is>
          <t>深灰</t>
        </is>
      </c>
      <c r="F35" s="122" t="inlineStr">
        <is>
          <t>侧开门镜柜/ABS镜门/带灯防雾款110V</t>
        </is>
      </c>
      <c r="G35" s="123" t="n">
        <v>2</v>
      </c>
      <c r="H35" s="124" t="n">
        <v>360</v>
      </c>
      <c r="I35" s="125">
        <f>H35*G35</f>
        <v/>
      </c>
      <c r="J35" s="106" t="n"/>
    </row>
    <row r="36" ht="60" customHeight="1" s="94">
      <c r="A36" s="90" t="n">
        <v>10</v>
      </c>
      <c r="B36" s="51">
        <f>_xlfn.DISPIMG("ID_5C18A3444BAD456A95940ABBB10EC45F",1)</f>
        <v/>
      </c>
      <c r="C36" s="24" t="inlineStr">
        <is>
          <t>订WSJ-82</t>
        </is>
      </c>
      <c r="D36" s="24" t="inlineStr">
        <is>
          <t>810*495*450</t>
        </is>
      </c>
      <c r="E36" s="25" t="inlineStr">
        <is>
          <t>深灰</t>
        </is>
      </c>
      <c r="F36" s="26" t="inlineStr">
        <is>
          <t>主柜左边对开门，右边开放格，开放格平齐门板</t>
        </is>
      </c>
      <c r="G36" s="85" t="n">
        <v>3</v>
      </c>
      <c r="H36" s="129" t="n">
        <v>450</v>
      </c>
      <c r="I36" s="28">
        <f>H36*G36</f>
        <v/>
      </c>
      <c r="J36" s="130" t="n"/>
    </row>
    <row r="37" ht="60" customHeight="1" s="94">
      <c r="A37" s="105" t="n"/>
      <c r="B37" s="105" t="n"/>
      <c r="C37" s="105" t="n"/>
      <c r="D37" s="24" t="inlineStr">
        <is>
          <t>820*500*50</t>
        </is>
      </c>
      <c r="E37" s="25" t="inlineStr">
        <is>
          <t>意大利浅灰</t>
        </is>
      </c>
      <c r="F37" s="26" t="inlineStr">
        <is>
          <t>岩板无缝盆下挂50，居左</t>
        </is>
      </c>
      <c r="G37" s="85" t="n">
        <v>2</v>
      </c>
      <c r="H37" s="129" t="n">
        <v>180</v>
      </c>
      <c r="I37" s="28">
        <f>H37*G37</f>
        <v/>
      </c>
      <c r="J37" s="105" t="n"/>
    </row>
    <row r="38" ht="60" customHeight="1" s="94">
      <c r="A38" s="106" t="n"/>
      <c r="B38" s="106" t="n"/>
      <c r="C38" s="106" t="n"/>
      <c r="D38" s="24" t="inlineStr">
        <is>
          <t>600*140*700</t>
        </is>
      </c>
      <c r="E38" s="25" t="inlineStr">
        <is>
          <t>深灰</t>
        </is>
      </c>
      <c r="F38" s="26" t="inlineStr">
        <is>
          <t>侧开门镜柜/ABS镜门/带灯防雾款110V</t>
        </is>
      </c>
      <c r="G38" s="85" t="n">
        <v>3</v>
      </c>
      <c r="H38" s="103" t="n">
        <v>360</v>
      </c>
      <c r="I38" s="28">
        <f>H38*G38</f>
        <v/>
      </c>
      <c r="J38" s="106" t="n"/>
    </row>
    <row r="39" ht="60" customHeight="1" s="94">
      <c r="A39" s="90" t="n">
        <v>11</v>
      </c>
      <c r="B39" s="51">
        <f>_xlfn.DISPIMG("ID_69B83731656D43B896AD17B36658A234",1)</f>
        <v/>
      </c>
      <c r="C39" s="24" t="inlineStr">
        <is>
          <t>订WSJ-82</t>
        </is>
      </c>
      <c r="D39" s="24" t="inlineStr">
        <is>
          <t>925*495*450</t>
        </is>
      </c>
      <c r="E39" s="25" t="inlineStr">
        <is>
          <t>深灰</t>
        </is>
      </c>
      <c r="F39" s="26" t="inlineStr">
        <is>
          <t>主柜左边开放格，开放格平齐门板，右边对开门</t>
        </is>
      </c>
      <c r="G39" s="85" t="n">
        <v>3</v>
      </c>
      <c r="H39" s="103" t="n">
        <v>680</v>
      </c>
      <c r="I39" s="28">
        <f>H39*G39</f>
        <v/>
      </c>
      <c r="J39" s="54" t="n"/>
    </row>
    <row r="40" ht="60" customHeight="1" s="94">
      <c r="A40" s="105" t="n"/>
      <c r="B40" s="105" t="n"/>
      <c r="C40" s="105" t="n"/>
      <c r="D40" s="24" t="inlineStr">
        <is>
          <t>935*500*50</t>
        </is>
      </c>
      <c r="E40" s="25" t="inlineStr">
        <is>
          <t>意大利浅灰</t>
        </is>
      </c>
      <c r="F40" s="26" t="inlineStr">
        <is>
          <t>岩板无缝盆下挂50，居右</t>
        </is>
      </c>
      <c r="G40" s="85" t="n">
        <v>3</v>
      </c>
      <c r="H40" s="105" t="n"/>
      <c r="I40" s="105" t="n"/>
      <c r="J40" s="105" t="n"/>
    </row>
    <row r="41" ht="60" customHeight="1" s="94">
      <c r="A41" s="106" t="n"/>
      <c r="B41" s="106" t="n"/>
      <c r="C41" s="106" t="n"/>
      <c r="D41" s="24" t="inlineStr">
        <is>
          <t>600*140*700</t>
        </is>
      </c>
      <c r="E41" s="25" t="inlineStr">
        <is>
          <t>深灰</t>
        </is>
      </c>
      <c r="F41" s="26" t="inlineStr">
        <is>
          <t>侧开门镜柜/ABS镜门/带灯防雾款110V</t>
        </is>
      </c>
      <c r="G41" s="85" t="n">
        <v>3</v>
      </c>
      <c r="H41" s="103" t="n">
        <v>360</v>
      </c>
      <c r="I41" s="28">
        <f>H41*G41</f>
        <v/>
      </c>
      <c r="J41" s="106" t="n"/>
    </row>
    <row r="42" ht="60" customHeight="1" s="94">
      <c r="A42" s="107" t="n">
        <v>12</v>
      </c>
      <c r="B42" s="132">
        <f>_xlfn.DISPIMG("ID_DD8D891D171A486C9F6771171889A2B7",1)</f>
        <v/>
      </c>
      <c r="C42" s="109" t="inlineStr">
        <is>
          <t>订WSJ-82</t>
        </is>
      </c>
      <c r="D42" s="109" t="inlineStr">
        <is>
          <t>920*495*450</t>
        </is>
      </c>
      <c r="E42" s="110" t="inlineStr">
        <is>
          <t>深灰</t>
        </is>
      </c>
      <c r="F42" s="111" t="inlineStr">
        <is>
          <t>主柜左边开放格，开放格平齐门板，右边对开门</t>
        </is>
      </c>
      <c r="G42" s="112" t="n">
        <v>4</v>
      </c>
      <c r="H42" s="133" t="n">
        <v>480</v>
      </c>
      <c r="I42" s="114">
        <f>H42*G42</f>
        <v/>
      </c>
      <c r="J42" s="134" t="inlineStr">
        <is>
          <t>原本3后来4（5A7改入93公分）</t>
        </is>
      </c>
    </row>
    <row r="43" ht="60" customHeight="1" s="94">
      <c r="A43" s="105" t="n"/>
      <c r="B43" s="105" t="n"/>
      <c r="C43" s="105" t="n"/>
      <c r="D43" s="109" t="inlineStr">
        <is>
          <t>930*500*50</t>
        </is>
      </c>
      <c r="E43" s="110" t="inlineStr">
        <is>
          <t>意大利浅灰</t>
        </is>
      </c>
      <c r="F43" s="111" t="inlineStr">
        <is>
          <t>岩板无缝盆下挂50，居右</t>
        </is>
      </c>
      <c r="G43" s="112" t="n">
        <v>6</v>
      </c>
      <c r="H43" s="133" t="n">
        <v>200</v>
      </c>
      <c r="I43" s="114">
        <f>H43*G43</f>
        <v/>
      </c>
      <c r="J43" s="105" t="n"/>
    </row>
    <row r="44" ht="60" customHeight="1" s="94">
      <c r="A44" s="106" t="n"/>
      <c r="B44" s="106" t="n"/>
      <c r="C44" s="106" t="n"/>
      <c r="D44" s="109" t="inlineStr">
        <is>
          <t>600*140*700</t>
        </is>
      </c>
      <c r="E44" s="110" t="inlineStr">
        <is>
          <t>深灰</t>
        </is>
      </c>
      <c r="F44" s="111" t="inlineStr">
        <is>
          <t>侧开门镜柜/ABS镜门/带灯防雾款110V</t>
        </is>
      </c>
      <c r="G44" s="112" t="n">
        <v>4</v>
      </c>
      <c r="H44" s="113" t="n">
        <v>360</v>
      </c>
      <c r="I44" s="114">
        <f>H44*G44</f>
        <v/>
      </c>
      <c r="J44" s="106" t="n"/>
    </row>
    <row r="45" ht="60" customHeight="1" s="94">
      <c r="A45" s="90" t="n">
        <v>13</v>
      </c>
      <c r="B45" s="36">
        <f>_xlfn.DISPIMG("ID_25F303872FD7431E909C47ED6505DFBA",1)</f>
        <v/>
      </c>
      <c r="C45" s="24" t="inlineStr">
        <is>
          <t>订WSJ-82</t>
        </is>
      </c>
      <c r="D45" s="24" t="inlineStr">
        <is>
          <t>780*495*450</t>
        </is>
      </c>
      <c r="E45" s="25" t="inlineStr">
        <is>
          <t>深灰</t>
        </is>
      </c>
      <c r="F45" s="26" t="inlineStr">
        <is>
          <t>主柜左边开放格，开放格平齐门板，右边对开门</t>
        </is>
      </c>
      <c r="G45" s="85" t="n">
        <v>2</v>
      </c>
      <c r="H45" s="103" t="n">
        <v>580</v>
      </c>
      <c r="I45" s="28">
        <f>H45*G45</f>
        <v/>
      </c>
      <c r="J45" s="54" t="n"/>
    </row>
    <row r="46" ht="60" customHeight="1" s="94">
      <c r="A46" s="105" t="n"/>
      <c r="B46" s="105" t="n"/>
      <c r="C46" s="105" t="n"/>
      <c r="D46" s="24" t="inlineStr">
        <is>
          <t>790*500*50</t>
        </is>
      </c>
      <c r="E46" s="25" t="inlineStr">
        <is>
          <t>意大利浅灰</t>
        </is>
      </c>
      <c r="F46" s="26" t="inlineStr">
        <is>
          <t>岩板无缝盆下挂50，居右</t>
        </is>
      </c>
      <c r="G46" s="105" t="n"/>
      <c r="H46" s="105" t="n"/>
      <c r="I46" s="105" t="n"/>
      <c r="J46" s="105" t="n"/>
    </row>
    <row r="47" ht="60" customHeight="1" s="94">
      <c r="A47" s="106" t="n"/>
      <c r="B47" s="106" t="n"/>
      <c r="C47" s="106" t="n"/>
      <c r="D47" s="24" t="inlineStr">
        <is>
          <t>600*140*700</t>
        </is>
      </c>
      <c r="E47" s="25" t="inlineStr">
        <is>
          <t>深灰</t>
        </is>
      </c>
      <c r="F47" s="26" t="inlineStr">
        <is>
          <t>侧开门镜柜/ABS镜门/带灯防雾款110V</t>
        </is>
      </c>
      <c r="G47" s="85" t="n">
        <v>2</v>
      </c>
      <c r="H47" s="103" t="n">
        <v>360</v>
      </c>
      <c r="I47" s="28">
        <f>H47*G47</f>
        <v/>
      </c>
      <c r="J47" s="106" t="n"/>
    </row>
    <row r="48" ht="60" customHeight="1" s="94">
      <c r="A48" s="90" t="n">
        <v>14</v>
      </c>
      <c r="B48" s="36">
        <f>_xlfn.DISPIMG("ID_1D55955E68E64798B6DE3B33E5FFAD04",1)</f>
        <v/>
      </c>
      <c r="C48" s="24" t="inlineStr">
        <is>
          <t>订WSJ-82</t>
        </is>
      </c>
      <c r="D48" s="24" t="inlineStr">
        <is>
          <t>935*495*450</t>
        </is>
      </c>
      <c r="E48" s="25" t="inlineStr">
        <is>
          <t>深灰</t>
        </is>
      </c>
      <c r="F48" s="26" t="inlineStr">
        <is>
          <t>主柜左边开放格，开放格平齐门板，右边对开门</t>
        </is>
      </c>
      <c r="G48" s="85" t="n">
        <v>2</v>
      </c>
      <c r="H48" s="103" t="n">
        <v>680</v>
      </c>
      <c r="I48" s="28">
        <f>H48*G48</f>
        <v/>
      </c>
      <c r="J48" s="47" t="n"/>
    </row>
    <row r="49" ht="60" customHeight="1" s="94">
      <c r="A49" s="105" t="n"/>
      <c r="B49" s="105" t="n"/>
      <c r="C49" s="105" t="n"/>
      <c r="D49" s="24" t="inlineStr">
        <is>
          <t>945*500*50</t>
        </is>
      </c>
      <c r="E49" s="25" t="inlineStr">
        <is>
          <t>意大利浅灰</t>
        </is>
      </c>
      <c r="F49" s="26" t="inlineStr">
        <is>
          <t>岩板无缝盆下挂50，居右</t>
        </is>
      </c>
      <c r="G49" s="85" t="n">
        <v>2</v>
      </c>
      <c r="H49" s="105" t="n"/>
      <c r="I49" s="105" t="n"/>
      <c r="J49" s="47" t="n"/>
    </row>
    <row r="50" ht="60" customHeight="1" s="94">
      <c r="A50" s="106" t="n"/>
      <c r="B50" s="106" t="n"/>
      <c r="C50" s="106" t="n"/>
      <c r="D50" s="24" t="inlineStr">
        <is>
          <t>600*140*700</t>
        </is>
      </c>
      <c r="E50" s="25" t="inlineStr">
        <is>
          <t>深灰</t>
        </is>
      </c>
      <c r="F50" s="26" t="inlineStr">
        <is>
          <t>侧开门镜柜/ABS镜门/带灯防雾款110V</t>
        </is>
      </c>
      <c r="G50" s="85" t="n">
        <v>2</v>
      </c>
      <c r="H50" s="103" t="n">
        <v>360</v>
      </c>
      <c r="I50" s="28">
        <f>H50*G50</f>
        <v/>
      </c>
      <c r="J50" s="47" t="n"/>
    </row>
    <row r="51" ht="60" customHeight="1" s="94">
      <c r="A51" s="107" t="n">
        <v>15</v>
      </c>
      <c r="B51" s="132">
        <f>_xlfn.DISPIMG("ID_A40CC22A77284A76ABF3C3268C6CFD2C",1)</f>
        <v/>
      </c>
      <c r="C51" s="109" t="inlineStr">
        <is>
          <t>订WSJ-82</t>
        </is>
      </c>
      <c r="D51" s="109" t="inlineStr">
        <is>
          <t>930*495*450</t>
        </is>
      </c>
      <c r="E51" s="110" t="inlineStr">
        <is>
          <t>深灰</t>
        </is>
      </c>
      <c r="F51" s="111" t="inlineStr">
        <is>
          <t>主柜左边对开门，右边开放格，开放格平齐门板</t>
        </is>
      </c>
      <c r="G51" s="112" t="n">
        <v>4</v>
      </c>
      <c r="H51" s="113" t="n">
        <v>680</v>
      </c>
      <c r="I51" s="114">
        <f>H51*G51</f>
        <v/>
      </c>
      <c r="J51" s="135" t="inlineStr">
        <is>
          <t>原本2后来4（11B3改入94公分、15B3改入94公分）</t>
        </is>
      </c>
    </row>
    <row r="52" ht="60" customHeight="1" s="94">
      <c r="A52" s="105" t="n"/>
      <c r="B52" s="105" t="n"/>
      <c r="C52" s="105" t="n"/>
      <c r="D52" s="109" t="inlineStr">
        <is>
          <t>940*500*50</t>
        </is>
      </c>
      <c r="E52" s="110" t="inlineStr">
        <is>
          <t>意大利浅灰</t>
        </is>
      </c>
      <c r="F52" s="111" t="inlineStr">
        <is>
          <t>岩板无缝盆下挂50，居左</t>
        </is>
      </c>
      <c r="G52" s="112" t="n">
        <v>4</v>
      </c>
      <c r="H52" s="105" t="n"/>
      <c r="I52" s="105" t="n"/>
      <c r="J52" s="135" t="n"/>
    </row>
    <row r="53" ht="60" customHeight="1" s="94">
      <c r="A53" s="106" t="n"/>
      <c r="B53" s="106" t="n"/>
      <c r="C53" s="106" t="n"/>
      <c r="D53" s="109" t="inlineStr">
        <is>
          <t>600*140*700</t>
        </is>
      </c>
      <c r="E53" s="110" t="inlineStr">
        <is>
          <t>深灰</t>
        </is>
      </c>
      <c r="F53" s="111" t="inlineStr">
        <is>
          <t>侧开门镜柜/ABS镜门/带灯防雾款110V</t>
        </is>
      </c>
      <c r="G53" s="112" t="n">
        <v>4</v>
      </c>
      <c r="H53" s="113" t="n">
        <v>360</v>
      </c>
      <c r="I53" s="114">
        <f>H53*G53</f>
        <v/>
      </c>
      <c r="J53" s="135" t="n"/>
    </row>
    <row r="54" ht="60" customHeight="1" s="94">
      <c r="A54" s="90" t="n">
        <v>16</v>
      </c>
      <c r="B54" s="36">
        <f>_xlfn.DISPIMG("ID_5AA8D45121F64F62BA5F7203EF4EDD4F",1)</f>
        <v/>
      </c>
      <c r="C54" s="24" t="inlineStr">
        <is>
          <t>订WSJ-82</t>
        </is>
      </c>
      <c r="D54" s="24" t="inlineStr">
        <is>
          <t>930*495*450</t>
        </is>
      </c>
      <c r="E54" s="25" t="inlineStr">
        <is>
          <t>深灰</t>
        </is>
      </c>
      <c r="F54" s="26" t="inlineStr">
        <is>
          <t>主柜左边开放格，开放格平齐门板，右边对开门</t>
        </is>
      </c>
      <c r="G54" s="85" t="n">
        <v>2</v>
      </c>
      <c r="H54" s="103" t="n">
        <v>680</v>
      </c>
      <c r="I54" s="28">
        <f>H54*G54</f>
        <v/>
      </c>
      <c r="J54" s="54" t="n"/>
    </row>
    <row r="55" ht="60" customHeight="1" s="94">
      <c r="A55" s="105" t="n"/>
      <c r="B55" s="105" t="n"/>
      <c r="C55" s="105" t="n"/>
      <c r="D55" s="24" t="inlineStr">
        <is>
          <t>940*500*50</t>
        </is>
      </c>
      <c r="E55" s="25" t="inlineStr">
        <is>
          <t>意大利浅灰</t>
        </is>
      </c>
      <c r="F55" s="26" t="inlineStr">
        <is>
          <t>岩板无缝盆下挂50，居右</t>
        </is>
      </c>
      <c r="G55" s="85" t="n">
        <v>2</v>
      </c>
      <c r="H55" s="105" t="n"/>
      <c r="I55" s="105" t="n"/>
      <c r="J55" s="105" t="n"/>
    </row>
    <row r="56" ht="60" customHeight="1" s="94">
      <c r="A56" s="106" t="n"/>
      <c r="B56" s="106" t="n"/>
      <c r="C56" s="106" t="n"/>
      <c r="D56" s="24" t="inlineStr">
        <is>
          <t>600*140*700</t>
        </is>
      </c>
      <c r="E56" s="25" t="inlineStr">
        <is>
          <t>深灰</t>
        </is>
      </c>
      <c r="F56" s="26" t="inlineStr">
        <is>
          <t>侧开门镜柜/ABS镜门/带灯防雾款110V</t>
        </is>
      </c>
      <c r="G56" s="85" t="n">
        <v>2</v>
      </c>
      <c r="H56" s="103" t="n">
        <v>360</v>
      </c>
      <c r="I56" s="28">
        <f>H56*G56</f>
        <v/>
      </c>
      <c r="J56" s="106" t="n"/>
    </row>
    <row r="57" ht="60" customHeight="1" s="94">
      <c r="A57" s="118" t="n">
        <v>17</v>
      </c>
      <c r="B57" s="136">
        <f>_xlfn.DISPIMG("ID_A4CB1D88E7B04C829276D8818A5127B5",1)</f>
        <v/>
      </c>
      <c r="C57" s="120" t="inlineStr">
        <is>
          <t>订WSJ-82</t>
        </is>
      </c>
      <c r="D57" s="120" t="inlineStr">
        <is>
          <t>940*495*450</t>
        </is>
      </c>
      <c r="E57" s="121" t="inlineStr">
        <is>
          <t>深灰</t>
        </is>
      </c>
      <c r="F57" s="122" t="inlineStr">
        <is>
          <t>主柜左边对开门，右边开放格，开放格平齐门板</t>
        </is>
      </c>
      <c r="G57" s="123" t="n">
        <v>1</v>
      </c>
      <c r="H57" s="124" t="n">
        <v>680</v>
      </c>
      <c r="I57" s="125">
        <f>H57*G57</f>
        <v/>
      </c>
      <c r="J57" s="137" t="inlineStr">
        <is>
          <t>原本2后来1（9A8先不下订）</t>
        </is>
      </c>
    </row>
    <row r="58" ht="60" customHeight="1" s="94">
      <c r="A58" s="105" t="n"/>
      <c r="B58" s="105" t="n"/>
      <c r="C58" s="105" t="n"/>
      <c r="D58" s="120" t="inlineStr">
        <is>
          <t>950*500*50</t>
        </is>
      </c>
      <c r="E58" s="121" t="inlineStr">
        <is>
          <t>意大利浅灰</t>
        </is>
      </c>
      <c r="F58" s="122" t="inlineStr">
        <is>
          <t>岩板无缝盆下挂50，居左</t>
        </is>
      </c>
      <c r="G58" s="123" t="n">
        <v>1</v>
      </c>
      <c r="H58" s="105" t="n"/>
      <c r="I58" s="105" t="n"/>
      <c r="J58" s="105" t="n"/>
    </row>
    <row r="59" ht="60" customHeight="1" s="94">
      <c r="A59" s="106" t="n"/>
      <c r="B59" s="106" t="n"/>
      <c r="C59" s="106" t="n"/>
      <c r="D59" s="120" t="inlineStr">
        <is>
          <t>600*140*700</t>
        </is>
      </c>
      <c r="E59" s="121" t="inlineStr">
        <is>
          <t>深灰</t>
        </is>
      </c>
      <c r="F59" s="122" t="inlineStr">
        <is>
          <t>侧开门镜柜/ABS镜门/带灯防雾款110V</t>
        </is>
      </c>
      <c r="G59" s="123" t="n">
        <v>1</v>
      </c>
      <c r="H59" s="124" t="n">
        <v>360</v>
      </c>
      <c r="I59" s="125">
        <f>H59*G59</f>
        <v/>
      </c>
      <c r="J59" s="106" t="n"/>
    </row>
    <row r="60" ht="60" customHeight="1" s="94">
      <c r="A60" s="118" t="n">
        <v>18</v>
      </c>
      <c r="B60" s="136">
        <f>_xlfn.DISPIMG("ID_962F7BE5C4164C7BB61420EEED88BD85",1)</f>
        <v/>
      </c>
      <c r="C60" s="120" t="inlineStr">
        <is>
          <t>订WSJ-82</t>
        </is>
      </c>
      <c r="D60" s="120" t="inlineStr">
        <is>
          <t>940*495*450</t>
        </is>
      </c>
      <c r="E60" s="121" t="inlineStr">
        <is>
          <t>深灰</t>
        </is>
      </c>
      <c r="F60" s="122" t="inlineStr">
        <is>
          <t>主柜左边开放格，开放格平齐门板，右边对开门</t>
        </is>
      </c>
      <c r="G60" s="123" t="n">
        <v>1</v>
      </c>
      <c r="H60" s="124" t="n">
        <v>680</v>
      </c>
      <c r="I60" s="125">
        <f>H60*G60</f>
        <v/>
      </c>
      <c r="J60" s="137" t="inlineStr">
        <is>
          <t>原本2后来1（14B2先不下订）</t>
        </is>
      </c>
    </row>
    <row r="61" ht="60" customHeight="1" s="94">
      <c r="A61" s="105" t="n"/>
      <c r="B61" s="105" t="n"/>
      <c r="C61" s="105" t="n"/>
      <c r="D61" s="120" t="inlineStr">
        <is>
          <t>950*500*50</t>
        </is>
      </c>
      <c r="E61" s="121" t="inlineStr">
        <is>
          <t>意大利浅灰</t>
        </is>
      </c>
      <c r="F61" s="122" t="inlineStr">
        <is>
          <t>岩板无缝盆下挂50，居右</t>
        </is>
      </c>
      <c r="G61" s="123" t="n">
        <v>1</v>
      </c>
      <c r="H61" s="105" t="n"/>
      <c r="I61" s="105" t="n"/>
      <c r="J61" s="105" t="n"/>
    </row>
    <row r="62" ht="60" customHeight="1" s="94">
      <c r="A62" s="106" t="n"/>
      <c r="B62" s="106" t="n"/>
      <c r="C62" s="106" t="n"/>
      <c r="D62" s="120" t="inlineStr">
        <is>
          <t>600*140*700</t>
        </is>
      </c>
      <c r="E62" s="121" t="inlineStr">
        <is>
          <t>深灰</t>
        </is>
      </c>
      <c r="F62" s="122" t="inlineStr">
        <is>
          <t>侧开门镜柜/ABS镜门/带灯防雾款110V</t>
        </is>
      </c>
      <c r="G62" s="123" t="n">
        <v>1</v>
      </c>
      <c r="H62" s="124" t="n">
        <v>360</v>
      </c>
      <c r="I62" s="125">
        <f>H62*G62</f>
        <v/>
      </c>
      <c r="J62" s="106" t="n"/>
    </row>
    <row r="63" ht="60" customHeight="1" s="94">
      <c r="A63" s="90" t="n">
        <v>19</v>
      </c>
      <c r="B63" s="36">
        <f>_xlfn.DISPIMG("ID_37868F52AC8B49768AF655C4C373F595",1)</f>
        <v/>
      </c>
      <c r="C63" s="24" t="inlineStr">
        <is>
          <t>订WSJ-82</t>
        </is>
      </c>
      <c r="D63" s="24" t="inlineStr">
        <is>
          <t>730*495*450</t>
        </is>
      </c>
      <c r="E63" s="25" t="inlineStr">
        <is>
          <t>深灰</t>
        </is>
      </c>
      <c r="F63" s="26" t="inlineStr">
        <is>
          <t>主柜左边对开门，右边开放格，开放格平齐门板</t>
        </is>
      </c>
      <c r="G63" s="85" t="n">
        <v>1</v>
      </c>
      <c r="H63" s="103" t="n">
        <v>580</v>
      </c>
      <c r="I63" s="28">
        <f>H63*G63</f>
        <v/>
      </c>
      <c r="J63" s="54" t="n"/>
    </row>
    <row r="64" ht="60" customHeight="1" s="94">
      <c r="A64" s="105" t="n"/>
      <c r="B64" s="105" t="n"/>
      <c r="C64" s="105" t="n"/>
      <c r="D64" s="24" t="inlineStr">
        <is>
          <t>740*500*50</t>
        </is>
      </c>
      <c r="E64" s="25" t="inlineStr">
        <is>
          <t>意大利浅灰</t>
        </is>
      </c>
      <c r="F64" s="26" t="inlineStr">
        <is>
          <t>岩板无缝盆下挂50，居左</t>
        </is>
      </c>
      <c r="G64" s="85" t="n">
        <v>1</v>
      </c>
      <c r="H64" s="105" t="n"/>
      <c r="I64" s="105" t="n"/>
      <c r="J64" s="105" t="n"/>
    </row>
    <row r="65" ht="60" customHeight="1" s="94">
      <c r="A65" s="106" t="n"/>
      <c r="B65" s="106" t="n"/>
      <c r="C65" s="106" t="n"/>
      <c r="D65" s="24" t="inlineStr">
        <is>
          <t>600*140*700</t>
        </is>
      </c>
      <c r="E65" s="25" t="inlineStr">
        <is>
          <t>深灰</t>
        </is>
      </c>
      <c r="F65" s="26" t="inlineStr">
        <is>
          <t>侧开门镜柜/ABS镜门/带灯防雾款110V</t>
        </is>
      </c>
      <c r="G65" s="85" t="n">
        <v>1</v>
      </c>
      <c r="H65" s="103" t="n">
        <v>360</v>
      </c>
      <c r="I65" s="28">
        <f>H65*G65</f>
        <v/>
      </c>
      <c r="J65" s="106" t="n"/>
    </row>
    <row r="66" ht="60" customHeight="1" s="94">
      <c r="A66" s="118" t="n">
        <v>20</v>
      </c>
      <c r="B66" s="136">
        <f>_xlfn.DISPIMG("ID_7DD9221AC25F4D2BA9737780B709D613",1)</f>
        <v/>
      </c>
      <c r="C66" s="120" t="inlineStr">
        <is>
          <t>订WSJ-82</t>
        </is>
      </c>
      <c r="D66" s="120" t="inlineStr">
        <is>
          <t>730*495*450</t>
        </is>
      </c>
      <c r="E66" s="121" t="inlineStr">
        <is>
          <t>深灰</t>
        </is>
      </c>
      <c r="F66" s="122" t="inlineStr">
        <is>
          <t>主柜左边开放格，开放格平齐门板，右边对开门</t>
        </is>
      </c>
      <c r="G66" s="123" t="n">
        <v>0</v>
      </c>
      <c r="H66" s="124" t="n">
        <v>580</v>
      </c>
      <c r="I66" s="125">
        <f>H66*G66</f>
        <v/>
      </c>
      <c r="J66" s="137" t="inlineStr">
        <is>
          <t>原本1后来0（7A5次改74.5公分）</t>
        </is>
      </c>
    </row>
    <row r="67" ht="60" customHeight="1" s="94">
      <c r="A67" s="105" t="n"/>
      <c r="B67" s="105" t="n"/>
      <c r="C67" s="105" t="n"/>
      <c r="D67" s="120" t="inlineStr">
        <is>
          <t>740*500*50</t>
        </is>
      </c>
      <c r="E67" s="121" t="inlineStr">
        <is>
          <t>意大利浅灰</t>
        </is>
      </c>
      <c r="F67" s="122" t="inlineStr">
        <is>
          <t>岩板无缝盆下挂50，居右</t>
        </is>
      </c>
      <c r="G67" s="123" t="n">
        <v>0</v>
      </c>
      <c r="H67" s="105" t="n"/>
      <c r="I67" s="105" t="n"/>
      <c r="J67" s="105" t="n"/>
    </row>
    <row r="68" ht="60" customHeight="1" s="94">
      <c r="A68" s="106" t="n"/>
      <c r="B68" s="106" t="n"/>
      <c r="C68" s="106" t="n"/>
      <c r="D68" s="120" t="inlineStr">
        <is>
          <t>600*140*700</t>
        </is>
      </c>
      <c r="E68" s="121" t="inlineStr">
        <is>
          <t>深灰</t>
        </is>
      </c>
      <c r="F68" s="122" t="inlineStr">
        <is>
          <t>侧开门镜柜/ABS镜门/带灯防雾款110V</t>
        </is>
      </c>
      <c r="G68" s="123" t="n">
        <v>0</v>
      </c>
      <c r="H68" s="124" t="n">
        <v>360</v>
      </c>
      <c r="I68" s="125">
        <f>H68*G68</f>
        <v/>
      </c>
      <c r="J68" s="106" t="n"/>
    </row>
    <row r="69" ht="60" customHeight="1" s="94">
      <c r="A69" s="90" t="n">
        <v>21</v>
      </c>
      <c r="B69" s="36">
        <f>_xlfn.DISPIMG("ID_34D33F4F02454E18B241D31ED3FBDF15",1)</f>
        <v/>
      </c>
      <c r="C69" s="24" t="inlineStr">
        <is>
          <t>订WSJ-82</t>
        </is>
      </c>
      <c r="D69" s="24" t="inlineStr">
        <is>
          <t>745*495*450</t>
        </is>
      </c>
      <c r="E69" s="25" t="inlineStr">
        <is>
          <t>深灰</t>
        </is>
      </c>
      <c r="F69" s="26" t="inlineStr">
        <is>
          <t>主柜左边开放格，开放格平齐门板，右边对开门</t>
        </is>
      </c>
      <c r="G69" s="85" t="n">
        <v>1</v>
      </c>
      <c r="H69" s="103" t="n">
        <v>580</v>
      </c>
      <c r="I69" s="28">
        <f>H69*G69</f>
        <v/>
      </c>
      <c r="J69" s="54" t="inlineStr">
        <is>
          <t>原本盆1后来0（10F A5次浴蔡主任改岩板热弯一体盆，盆不下；柜仍下1）</t>
        </is>
      </c>
    </row>
    <row r="70" ht="60" customHeight="1" s="94">
      <c r="A70" s="127" t="n"/>
      <c r="B70" s="127" t="n"/>
      <c r="C70" s="127" t="n"/>
      <c r="D70" s="120" t="inlineStr">
        <is>
          <t>755*500*50</t>
        </is>
      </c>
      <c r="E70" s="121" t="inlineStr">
        <is>
          <t>意大利浅灰</t>
        </is>
      </c>
      <c r="F70" s="122" t="inlineStr">
        <is>
          <t>岩板无缝盆下挂50，居右</t>
        </is>
      </c>
      <c r="G70" s="123" t="n">
        <v>0</v>
      </c>
      <c r="H70" s="127" t="n"/>
      <c r="I70" s="127" t="n"/>
      <c r="J70" s="127" t="n"/>
    </row>
    <row r="71" ht="60" customHeight="1" s="94">
      <c r="A71" s="106" t="n"/>
      <c r="B71" s="106" t="n"/>
      <c r="C71" s="106" t="n"/>
      <c r="D71" s="24" t="inlineStr">
        <is>
          <t>600*140*700</t>
        </is>
      </c>
      <c r="E71" s="25" t="inlineStr">
        <is>
          <t>深灰</t>
        </is>
      </c>
      <c r="F71" s="26" t="inlineStr">
        <is>
          <t>侧开门镜柜/ABS镜门/带灯防雾款110V</t>
        </is>
      </c>
      <c r="G71" s="85" t="n">
        <v>1</v>
      </c>
      <c r="H71" s="103" t="n">
        <v>360</v>
      </c>
      <c r="I71" s="28">
        <f>H71*G71</f>
        <v/>
      </c>
      <c r="J71" s="106" t="n"/>
    </row>
    <row r="72" ht="60" customHeight="1" s="94">
      <c r="A72" s="90" t="n">
        <v>22</v>
      </c>
      <c r="B72" s="36">
        <f>_xlfn.DISPIMG("ID_93E6E22D75BD48FC8CD18F0118A219E3",1)</f>
        <v/>
      </c>
      <c r="C72" s="24" t="inlineStr">
        <is>
          <t>订WSJ-82</t>
        </is>
      </c>
      <c r="D72" s="24" t="inlineStr">
        <is>
          <t>755*495*450</t>
        </is>
      </c>
      <c r="E72" s="25" t="inlineStr">
        <is>
          <t>深灰</t>
        </is>
      </c>
      <c r="F72" s="26" t="inlineStr">
        <is>
          <t>主柜左边开放格，开放格平齐门板，右边对开门</t>
        </is>
      </c>
      <c r="G72" s="85" t="n">
        <v>1</v>
      </c>
      <c r="H72" s="103" t="n">
        <v>580</v>
      </c>
      <c r="I72" s="28">
        <f>H72*G72</f>
        <v/>
      </c>
      <c r="J72" s="54" t="n"/>
    </row>
    <row r="73" ht="60" customHeight="1" s="94">
      <c r="A73" s="105" t="n"/>
      <c r="B73" s="105" t="n"/>
      <c r="C73" s="105" t="n"/>
      <c r="D73" s="24" t="inlineStr">
        <is>
          <t>765*500*50</t>
        </is>
      </c>
      <c r="E73" s="25" t="inlineStr">
        <is>
          <t>意大利浅灰</t>
        </is>
      </c>
      <c r="F73" s="26" t="inlineStr">
        <is>
          <t>岩板无缝盆下挂50，居右</t>
        </is>
      </c>
      <c r="G73" s="85" t="n">
        <v>1</v>
      </c>
      <c r="H73" s="105" t="n"/>
      <c r="I73" s="105" t="n"/>
      <c r="J73" s="105" t="n"/>
    </row>
    <row r="74" ht="60" customHeight="1" s="94">
      <c r="A74" s="106" t="n"/>
      <c r="B74" s="106" t="n"/>
      <c r="C74" s="106" t="n"/>
      <c r="D74" s="24" t="inlineStr">
        <is>
          <t>600*140*700</t>
        </is>
      </c>
      <c r="E74" s="25" t="inlineStr">
        <is>
          <t>深灰</t>
        </is>
      </c>
      <c r="F74" s="26" t="inlineStr">
        <is>
          <t>侧开门镜柜/ABS镜门/带灯防雾款110V</t>
        </is>
      </c>
      <c r="G74" s="85" t="n">
        <v>1</v>
      </c>
      <c r="H74" s="103" t="n">
        <v>360</v>
      </c>
      <c r="I74" s="28">
        <f>H74*G74</f>
        <v/>
      </c>
      <c r="J74" s="106" t="n"/>
    </row>
    <row r="75" ht="60" customHeight="1" s="94">
      <c r="A75" s="90" t="n">
        <v>23</v>
      </c>
      <c r="B75" s="51">
        <f>_xlfn.DISPIMG("ID_C4790FF76CA94738B44D7E128EF6CB0D",1)</f>
        <v/>
      </c>
      <c r="C75" s="24" t="inlineStr">
        <is>
          <t>订WSJ-82</t>
        </is>
      </c>
      <c r="D75" s="24" t="inlineStr">
        <is>
          <t>765*495*450</t>
        </is>
      </c>
      <c r="E75" s="25" t="inlineStr">
        <is>
          <t>深灰</t>
        </is>
      </c>
      <c r="F75" s="26" t="inlineStr">
        <is>
          <t>主柜左边对开门，右边开放格，开放格平齐门板</t>
        </is>
      </c>
      <c r="G75" s="90" t="n">
        <v>1</v>
      </c>
      <c r="H75" s="129" t="n">
        <v>580</v>
      </c>
      <c r="I75" s="53">
        <f>H75*G75</f>
        <v/>
      </c>
      <c r="J75" s="54" t="n"/>
    </row>
    <row r="76" ht="60" customHeight="1" s="94">
      <c r="A76" s="105" t="n"/>
      <c r="B76" s="105" t="n"/>
      <c r="C76" s="105" t="n"/>
      <c r="D76" s="24" t="inlineStr">
        <is>
          <t>775*500*50</t>
        </is>
      </c>
      <c r="E76" s="25" t="inlineStr">
        <is>
          <t>意大利浅灰</t>
        </is>
      </c>
      <c r="F76" s="26" t="inlineStr">
        <is>
          <t>岩板无缝盆下挂50，居左</t>
        </is>
      </c>
      <c r="G76" s="90" t="n">
        <v>1</v>
      </c>
      <c r="H76" s="106" t="n"/>
      <c r="I76" s="106" t="n"/>
      <c r="J76" s="105" t="n"/>
    </row>
    <row r="77" ht="60" customHeight="1" s="94">
      <c r="A77" s="106" t="n"/>
      <c r="B77" s="106" t="n"/>
      <c r="C77" s="106" t="n"/>
      <c r="D77" s="24" t="inlineStr">
        <is>
          <t>600*140*700</t>
        </is>
      </c>
      <c r="E77" s="25" t="inlineStr">
        <is>
          <t>深灰</t>
        </is>
      </c>
      <c r="F77" s="26" t="inlineStr">
        <is>
          <t>侧开门镜柜/ABS镜门/带灯防雾款110V</t>
        </is>
      </c>
      <c r="G77" s="90" t="n">
        <v>1</v>
      </c>
      <c r="H77" s="129" t="n">
        <v>360</v>
      </c>
      <c r="I77" s="53">
        <f>H77*G77</f>
        <v/>
      </c>
      <c r="J77" s="106" t="n"/>
    </row>
    <row r="78" ht="60" customHeight="1" s="94">
      <c r="A78" s="90" t="n">
        <v>24</v>
      </c>
      <c r="B78" s="36">
        <f>_xlfn.DISPIMG("ID_8C21BAC5B8054278890FFDA262897B94",1)</f>
        <v/>
      </c>
      <c r="C78" s="24" t="inlineStr">
        <is>
          <t>订WSJ-82</t>
        </is>
      </c>
      <c r="D78" s="24" t="inlineStr">
        <is>
          <t>765*495*450</t>
        </is>
      </c>
      <c r="E78" s="25" t="inlineStr">
        <is>
          <t>深灰</t>
        </is>
      </c>
      <c r="F78" s="26" t="inlineStr">
        <is>
          <t>主柜左边开放格，开放格平齐门板，右边对开门</t>
        </is>
      </c>
      <c r="G78" s="85" t="n">
        <v>1</v>
      </c>
      <c r="H78" s="103" t="n">
        <v>580</v>
      </c>
      <c r="I78" s="28">
        <f>H78*G78</f>
        <v/>
      </c>
      <c r="J78" s="54" t="n"/>
    </row>
    <row r="79" ht="60" customHeight="1" s="94">
      <c r="A79" s="105" t="n"/>
      <c r="B79" s="105" t="n"/>
      <c r="C79" s="105" t="n"/>
      <c r="D79" s="24" t="inlineStr">
        <is>
          <t>775*500*50</t>
        </is>
      </c>
      <c r="E79" s="25" t="inlineStr">
        <is>
          <t>意大利浅灰</t>
        </is>
      </c>
      <c r="F79" s="26" t="inlineStr">
        <is>
          <t>岩板无缝盆下挂50，居右</t>
        </is>
      </c>
      <c r="G79" s="85" t="n">
        <v>1</v>
      </c>
      <c r="H79" s="105" t="n"/>
      <c r="I79" s="105" t="n"/>
      <c r="J79" s="105" t="n"/>
    </row>
    <row r="80" ht="60" customHeight="1" s="94">
      <c r="A80" s="106" t="n"/>
      <c r="B80" s="106" t="n"/>
      <c r="C80" s="106" t="n"/>
      <c r="D80" s="24" t="inlineStr">
        <is>
          <t>600*140*700</t>
        </is>
      </c>
      <c r="E80" s="25" t="inlineStr">
        <is>
          <t>深灰</t>
        </is>
      </c>
      <c r="F80" s="26" t="inlineStr">
        <is>
          <t>侧开门镜柜/ABS镜门/带灯防雾款110V</t>
        </is>
      </c>
      <c r="G80" s="85" t="n">
        <v>1</v>
      </c>
      <c r="H80" s="103" t="n">
        <v>360</v>
      </c>
      <c r="I80" s="28">
        <f>H80*G80</f>
        <v/>
      </c>
      <c r="J80" s="106" t="n"/>
    </row>
    <row r="81" ht="60" customHeight="1" s="94">
      <c r="A81" s="90" t="n">
        <v>25</v>
      </c>
      <c r="B81" s="36">
        <f>_xlfn.DISPIMG("ID_B8DCB1BC6E034D6C89A189F4C2158E1F",1)</f>
        <v/>
      </c>
      <c r="C81" s="24" t="inlineStr">
        <is>
          <t>订WSJ-82</t>
        </is>
      </c>
      <c r="D81" s="24" t="inlineStr">
        <is>
          <t>770*495*450</t>
        </is>
      </c>
      <c r="E81" s="25" t="inlineStr">
        <is>
          <t>深灰</t>
        </is>
      </c>
      <c r="F81" s="26" t="inlineStr">
        <is>
          <t>主柜左边开放格，开放格平齐门板，右边对开门</t>
        </is>
      </c>
      <c r="G81" s="85" t="n">
        <v>1</v>
      </c>
      <c r="H81" s="103" t="n">
        <v>580</v>
      </c>
      <c r="I81" s="28">
        <f>H81*G81</f>
        <v/>
      </c>
      <c r="J81" s="54" t="n"/>
    </row>
    <row r="82" ht="60" customHeight="1" s="94">
      <c r="A82" s="105" t="n"/>
      <c r="B82" s="105" t="n"/>
      <c r="C82" s="105" t="n"/>
      <c r="D82" s="24" t="inlineStr">
        <is>
          <t>780*500*50</t>
        </is>
      </c>
      <c r="E82" s="25" t="inlineStr">
        <is>
          <t>意大利浅灰</t>
        </is>
      </c>
      <c r="F82" s="26" t="inlineStr">
        <is>
          <t>岩板无缝盆下挂50，居右</t>
        </is>
      </c>
      <c r="G82" s="85" t="n">
        <v>1</v>
      </c>
      <c r="H82" s="105" t="n"/>
      <c r="I82" s="105" t="n"/>
      <c r="J82" s="105" t="n"/>
    </row>
    <row r="83" ht="60" customHeight="1" s="94">
      <c r="A83" s="106" t="n"/>
      <c r="B83" s="106" t="n"/>
      <c r="C83" s="106" t="n"/>
      <c r="D83" s="24" t="inlineStr">
        <is>
          <t>600*140*700</t>
        </is>
      </c>
      <c r="E83" s="25" t="inlineStr">
        <is>
          <t>深灰</t>
        </is>
      </c>
      <c r="F83" s="26" t="inlineStr">
        <is>
          <t>侧开门镜柜/ABS镜门/带灯防雾款110V</t>
        </is>
      </c>
      <c r="G83" s="85" t="n">
        <v>1</v>
      </c>
      <c r="H83" s="103" t="n">
        <v>360</v>
      </c>
      <c r="I83" s="28">
        <f>H83*G83</f>
        <v/>
      </c>
      <c r="J83" s="106" t="n"/>
    </row>
    <row r="84" ht="60" customHeight="1" s="94">
      <c r="A84" s="90" t="n">
        <v>26</v>
      </c>
      <c r="B84" s="36">
        <f>_xlfn.DISPIMG("ID_063EDD561CA549AA9715658083E67B3D",1)</f>
        <v/>
      </c>
      <c r="C84" s="24" t="inlineStr">
        <is>
          <t>订WSJ-82</t>
        </is>
      </c>
      <c r="D84" s="24" t="inlineStr">
        <is>
          <t>785*495*450</t>
        </is>
      </c>
      <c r="E84" s="25" t="inlineStr">
        <is>
          <t>深灰</t>
        </is>
      </c>
      <c r="F84" s="26" t="inlineStr">
        <is>
          <t>主柜左边对开门，右边开放格，开放格平齐门板</t>
        </is>
      </c>
      <c r="G84" s="85" t="n">
        <v>1</v>
      </c>
      <c r="H84" s="103" t="n">
        <v>580</v>
      </c>
      <c r="I84" s="28">
        <f>H84*G84</f>
        <v/>
      </c>
      <c r="J84" s="54" t="n"/>
    </row>
    <row r="85" ht="60" customHeight="1" s="94">
      <c r="A85" s="105" t="n"/>
      <c r="B85" s="105" t="n"/>
      <c r="C85" s="105" t="n"/>
      <c r="D85" s="24" t="inlineStr">
        <is>
          <t>795*500*50</t>
        </is>
      </c>
      <c r="E85" s="25" t="inlineStr">
        <is>
          <t>意大利浅灰</t>
        </is>
      </c>
      <c r="F85" s="26" t="inlineStr">
        <is>
          <t>岩板无缝盆下挂50，居左</t>
        </is>
      </c>
      <c r="G85" s="85" t="n">
        <v>1</v>
      </c>
      <c r="H85" s="105" t="n"/>
      <c r="I85" s="105" t="n"/>
      <c r="J85" s="105" t="n"/>
    </row>
    <row r="86" ht="60" customHeight="1" s="94">
      <c r="A86" s="106" t="n"/>
      <c r="B86" s="106" t="n"/>
      <c r="C86" s="106" t="n"/>
      <c r="D86" s="24" t="inlineStr">
        <is>
          <t>600*140*700</t>
        </is>
      </c>
      <c r="E86" s="25" t="inlineStr">
        <is>
          <t>深灰</t>
        </is>
      </c>
      <c r="F86" s="26" t="inlineStr">
        <is>
          <t>侧开门镜柜/ABS镜门/带灯防雾款110V</t>
        </is>
      </c>
      <c r="G86" s="85" t="n">
        <v>1</v>
      </c>
      <c r="H86" s="103" t="n">
        <v>360</v>
      </c>
      <c r="I86" s="28">
        <f>H86*G86</f>
        <v/>
      </c>
      <c r="J86" s="106" t="n"/>
    </row>
    <row r="87" ht="60" customHeight="1" s="94">
      <c r="A87" s="90" t="n">
        <v>27</v>
      </c>
      <c r="B87" s="36">
        <f>_xlfn.DISPIMG("ID_6E5DAAE56A3D46C2B0C4A75411BC5133",1)</f>
        <v/>
      </c>
      <c r="C87" s="24" t="inlineStr">
        <is>
          <t>订WSJ-82</t>
        </is>
      </c>
      <c r="D87" s="24" t="inlineStr">
        <is>
          <t>795*495*450</t>
        </is>
      </c>
      <c r="E87" s="25" t="inlineStr">
        <is>
          <t>深灰</t>
        </is>
      </c>
      <c r="F87" s="26" t="inlineStr">
        <is>
          <t>主柜左边对开门，右边开放格，开放格平齐门板</t>
        </is>
      </c>
      <c r="G87" s="85" t="n">
        <v>1</v>
      </c>
      <c r="H87" s="103" t="n">
        <v>630</v>
      </c>
      <c r="I87" s="28">
        <f>H87*G87</f>
        <v/>
      </c>
      <c r="J87" s="54" t="n"/>
    </row>
    <row r="88" ht="60" customHeight="1" s="94">
      <c r="A88" s="105" t="n"/>
      <c r="B88" s="105" t="n"/>
      <c r="C88" s="105" t="n"/>
      <c r="D88" s="24" t="inlineStr">
        <is>
          <t>805*500*50</t>
        </is>
      </c>
      <c r="E88" s="25" t="inlineStr">
        <is>
          <t>意大利浅灰</t>
        </is>
      </c>
      <c r="F88" s="26" t="inlineStr">
        <is>
          <t>岩板无缝盆下挂50，居左</t>
        </is>
      </c>
      <c r="G88" s="85" t="n">
        <v>1</v>
      </c>
      <c r="H88" s="105" t="n"/>
      <c r="I88" s="105" t="n"/>
      <c r="J88" s="105" t="n"/>
    </row>
    <row r="89" ht="60" customHeight="1" s="94">
      <c r="A89" s="106" t="n"/>
      <c r="B89" s="106" t="n"/>
      <c r="C89" s="106" t="n"/>
      <c r="D89" s="24" t="inlineStr">
        <is>
          <t>600*140*700</t>
        </is>
      </c>
      <c r="E89" s="25" t="inlineStr">
        <is>
          <t>深灰</t>
        </is>
      </c>
      <c r="F89" s="26" t="inlineStr">
        <is>
          <t>侧开门镜柜/ABS镜门/带灯防雾款110V</t>
        </is>
      </c>
      <c r="G89" s="85" t="n">
        <v>1</v>
      </c>
      <c r="H89" s="103" t="n">
        <v>360</v>
      </c>
      <c r="I89" s="28">
        <f>H89*G89</f>
        <v/>
      </c>
      <c r="J89" s="106" t="n"/>
    </row>
    <row r="90" ht="60" customHeight="1" s="94">
      <c r="A90" s="90" t="n">
        <v>28</v>
      </c>
      <c r="B90" s="36">
        <f>_xlfn.DISPIMG("ID_1A3137E72A5C4BFFB83CC5958C45FFAB",1)</f>
        <v/>
      </c>
      <c r="C90" s="24" t="inlineStr">
        <is>
          <t>订WSJ-82</t>
        </is>
      </c>
      <c r="D90" s="24" t="inlineStr">
        <is>
          <t>790*495*450</t>
        </is>
      </c>
      <c r="E90" s="25" t="inlineStr">
        <is>
          <t>深灰</t>
        </is>
      </c>
      <c r="F90" s="26" t="inlineStr">
        <is>
          <t>主柜左边开放格，开放格平齐门板，右边对开门</t>
        </is>
      </c>
      <c r="G90" s="85" t="n">
        <v>1</v>
      </c>
      <c r="H90" s="103" t="n">
        <v>580</v>
      </c>
      <c r="I90" s="28">
        <f>H90*G90</f>
        <v/>
      </c>
      <c r="J90" s="54" t="n"/>
    </row>
    <row r="91" ht="60" customHeight="1" s="94">
      <c r="A91" s="105" t="n"/>
      <c r="B91" s="105" t="n"/>
      <c r="C91" s="105" t="n"/>
      <c r="D91" s="24" t="inlineStr">
        <is>
          <t>800*500*50</t>
        </is>
      </c>
      <c r="E91" s="25" t="inlineStr">
        <is>
          <t>意大利浅灰</t>
        </is>
      </c>
      <c r="F91" s="26" t="inlineStr">
        <is>
          <t>岩板无缝盆下挂50，居右</t>
        </is>
      </c>
      <c r="G91" s="85" t="n">
        <v>1</v>
      </c>
      <c r="H91" s="105" t="n"/>
      <c r="I91" s="105" t="n"/>
      <c r="J91" s="105" t="n"/>
    </row>
    <row r="92" ht="60" customHeight="1" s="94">
      <c r="A92" s="106" t="n"/>
      <c r="B92" s="106" t="n"/>
      <c r="C92" s="106" t="n"/>
      <c r="D92" s="24" t="inlineStr">
        <is>
          <t>600*140*700</t>
        </is>
      </c>
      <c r="E92" s="25" t="inlineStr">
        <is>
          <t>深灰</t>
        </is>
      </c>
      <c r="F92" s="26" t="inlineStr">
        <is>
          <t>侧开门镜柜/ABS镜门/带灯防雾款110V</t>
        </is>
      </c>
      <c r="G92" s="85" t="n">
        <v>1</v>
      </c>
      <c r="H92" s="103" t="n">
        <v>360</v>
      </c>
      <c r="I92" s="28">
        <f>H92*G92</f>
        <v/>
      </c>
      <c r="J92" s="106" t="n"/>
    </row>
    <row r="93" ht="60" customHeight="1" s="94">
      <c r="A93" s="90" t="n">
        <v>29</v>
      </c>
      <c r="B93" s="36">
        <f>_xlfn.DISPIMG("ID_EE046C2E68254A759A6EDD3510923AB9",1)</f>
        <v/>
      </c>
      <c r="C93" s="24" t="inlineStr">
        <is>
          <t>订WSJ-82</t>
        </is>
      </c>
      <c r="D93" s="24" t="inlineStr">
        <is>
          <t>805*495*450</t>
        </is>
      </c>
      <c r="E93" s="25" t="inlineStr">
        <is>
          <t>深灰</t>
        </is>
      </c>
      <c r="F93" s="26" t="inlineStr">
        <is>
          <t>主柜左边对开门，右边开放格，开放格平齐门板</t>
        </is>
      </c>
      <c r="G93" s="85" t="n">
        <v>1</v>
      </c>
      <c r="H93" s="103" t="n">
        <v>630</v>
      </c>
      <c r="I93" s="28">
        <f>H93*G93</f>
        <v/>
      </c>
      <c r="J93" s="54" t="n"/>
    </row>
    <row r="94" ht="60" customHeight="1" s="94">
      <c r="A94" s="105" t="n"/>
      <c r="B94" s="105" t="n"/>
      <c r="C94" s="105" t="n"/>
      <c r="D94" s="24" t="inlineStr">
        <is>
          <t>815*500*50</t>
        </is>
      </c>
      <c r="E94" s="25" t="inlineStr">
        <is>
          <t>意大利浅灰</t>
        </is>
      </c>
      <c r="F94" s="26" t="inlineStr">
        <is>
          <t>岩板无缝盆下挂50，居左</t>
        </is>
      </c>
      <c r="G94" s="85" t="n">
        <v>1</v>
      </c>
      <c r="H94" s="105" t="n"/>
      <c r="I94" s="105" t="n"/>
      <c r="J94" s="105" t="n"/>
    </row>
    <row r="95" ht="60" customHeight="1" s="94">
      <c r="A95" s="106" t="n"/>
      <c r="B95" s="106" t="n"/>
      <c r="C95" s="106" t="n"/>
      <c r="D95" s="24" t="inlineStr">
        <is>
          <t>600*140*700</t>
        </is>
      </c>
      <c r="E95" s="25" t="inlineStr">
        <is>
          <t>深灰</t>
        </is>
      </c>
      <c r="F95" s="26" t="inlineStr">
        <is>
          <t>侧开门镜柜/ABS镜门/带灯防雾款110V</t>
        </is>
      </c>
      <c r="G95" s="85" t="n">
        <v>1</v>
      </c>
      <c r="H95" s="103" t="n">
        <v>360</v>
      </c>
      <c r="I95" s="28">
        <f>H95*G95</f>
        <v/>
      </c>
      <c r="J95" s="106" t="n"/>
    </row>
    <row r="96" ht="60" customHeight="1" s="94">
      <c r="A96" s="90" t="n">
        <v>30</v>
      </c>
      <c r="B96" s="36">
        <f>_xlfn.DISPIMG("ID_0682394EF8684EA49CC1A380F74A3316",1)</f>
        <v/>
      </c>
      <c r="C96" s="24" t="inlineStr">
        <is>
          <t>订WSJ-82</t>
        </is>
      </c>
      <c r="D96" s="24" t="inlineStr">
        <is>
          <t>805*495*450</t>
        </is>
      </c>
      <c r="E96" s="25" t="inlineStr">
        <is>
          <t>深灰</t>
        </is>
      </c>
      <c r="F96" s="26" t="inlineStr">
        <is>
          <t>主柜左边开放格，开放格平齐门板，右边对开门</t>
        </is>
      </c>
      <c r="G96" s="85" t="n">
        <v>1</v>
      </c>
      <c r="H96" s="103" t="n">
        <v>630</v>
      </c>
      <c r="I96" s="28">
        <f>H96*G96</f>
        <v/>
      </c>
      <c r="J96" s="54" t="n"/>
    </row>
    <row r="97" ht="60" customHeight="1" s="94">
      <c r="A97" s="105" t="n"/>
      <c r="B97" s="105" t="n"/>
      <c r="C97" s="105" t="n"/>
      <c r="D97" s="24" t="inlineStr">
        <is>
          <t>815*500*50</t>
        </is>
      </c>
      <c r="E97" s="25" t="inlineStr">
        <is>
          <t>意大利浅灰</t>
        </is>
      </c>
      <c r="F97" s="26" t="inlineStr">
        <is>
          <t>岩板无缝盆下挂50，居右</t>
        </is>
      </c>
      <c r="G97" s="85" t="n">
        <v>1</v>
      </c>
      <c r="H97" s="105" t="n"/>
      <c r="I97" s="105" t="n"/>
      <c r="J97" s="105" t="n"/>
    </row>
    <row r="98" ht="60" customHeight="1" s="94">
      <c r="A98" s="106" t="n"/>
      <c r="B98" s="106" t="n"/>
      <c r="C98" s="106" t="n"/>
      <c r="D98" s="24" t="inlineStr">
        <is>
          <t>600*140*700</t>
        </is>
      </c>
      <c r="E98" s="25" t="inlineStr">
        <is>
          <t>深灰</t>
        </is>
      </c>
      <c r="F98" s="26" t="inlineStr">
        <is>
          <t>侧开门镜柜/ABS镜门/带灯防雾款110V</t>
        </is>
      </c>
      <c r="G98" s="85" t="n">
        <v>1</v>
      </c>
      <c r="H98" s="103" t="n">
        <v>360</v>
      </c>
      <c r="I98" s="28">
        <f>H98*G98</f>
        <v/>
      </c>
      <c r="J98" s="106" t="n"/>
    </row>
    <row r="99" ht="60" customHeight="1" s="94">
      <c r="A99" s="90" t="n">
        <v>31</v>
      </c>
      <c r="B99" s="36">
        <f>_xlfn.DISPIMG("ID_7C3625F99D1E4EFCBD3C17AFFC424AD7",1)</f>
        <v/>
      </c>
      <c r="C99" s="24" t="inlineStr">
        <is>
          <t>订WSJ-82</t>
        </is>
      </c>
      <c r="D99" s="24" t="inlineStr">
        <is>
          <t>800*495*450</t>
        </is>
      </c>
      <c r="E99" s="25" t="inlineStr">
        <is>
          <t>深灰</t>
        </is>
      </c>
      <c r="F99" s="26" t="inlineStr">
        <is>
          <t>主柜左边对开门，右边开放格，开放格平齐门板</t>
        </is>
      </c>
      <c r="G99" s="85" t="n">
        <v>1</v>
      </c>
      <c r="H99" s="103" t="n">
        <v>630</v>
      </c>
      <c r="I99" s="28">
        <f>H99*G99</f>
        <v/>
      </c>
      <c r="J99" s="54" t="n"/>
    </row>
    <row r="100" ht="60" customHeight="1" s="94">
      <c r="A100" s="105" t="n"/>
      <c r="B100" s="105" t="n"/>
      <c r="C100" s="105" t="n"/>
      <c r="D100" s="24" t="inlineStr">
        <is>
          <t>810*500*50</t>
        </is>
      </c>
      <c r="E100" s="25" t="inlineStr">
        <is>
          <t>意大利浅灰</t>
        </is>
      </c>
      <c r="F100" s="26" t="inlineStr">
        <is>
          <t>岩板无缝盆下挂50，居左</t>
        </is>
      </c>
      <c r="G100" s="85" t="n">
        <v>1</v>
      </c>
      <c r="H100" s="105" t="n"/>
      <c r="I100" s="105" t="n"/>
      <c r="J100" s="105" t="n"/>
    </row>
    <row r="101" ht="60" customHeight="1" s="94">
      <c r="A101" s="106" t="n"/>
      <c r="B101" s="106" t="n"/>
      <c r="C101" s="106" t="n"/>
      <c r="D101" s="24" t="inlineStr">
        <is>
          <t>600*140*700</t>
        </is>
      </c>
      <c r="E101" s="25" t="inlineStr">
        <is>
          <t>深灰</t>
        </is>
      </c>
      <c r="F101" s="26" t="inlineStr">
        <is>
          <t>侧开门镜柜/ABS镜门/带灯防雾款110V</t>
        </is>
      </c>
      <c r="G101" s="85" t="n">
        <v>1</v>
      </c>
      <c r="H101" s="103" t="n">
        <v>360</v>
      </c>
      <c r="I101" s="28">
        <f>H101*G101</f>
        <v/>
      </c>
      <c r="J101" s="106" t="n"/>
    </row>
    <row r="102" ht="60" customHeight="1" s="94">
      <c r="A102" s="90" t="n">
        <v>32</v>
      </c>
      <c r="B102" s="36">
        <f>_xlfn.DISPIMG("ID_203E6CBB2B63474DB5310D82D4F09C83",1)</f>
        <v/>
      </c>
      <c r="C102" s="24" t="inlineStr">
        <is>
          <t>订WSJ-82</t>
        </is>
      </c>
      <c r="D102" s="24" t="inlineStr">
        <is>
          <t>800*495*450</t>
        </is>
      </c>
      <c r="E102" s="25" t="inlineStr">
        <is>
          <t>深灰</t>
        </is>
      </c>
      <c r="F102" s="26" t="inlineStr">
        <is>
          <t>主柜左边开放格，开放格平齐门板，右边对开门</t>
        </is>
      </c>
      <c r="G102" s="85" t="n">
        <v>1</v>
      </c>
      <c r="H102" s="103" t="n">
        <v>630</v>
      </c>
      <c r="I102" s="28">
        <f>H102*G102</f>
        <v/>
      </c>
      <c r="J102" s="54" t="n"/>
    </row>
    <row r="103" ht="60" customHeight="1" s="94">
      <c r="A103" s="105" t="n"/>
      <c r="B103" s="105" t="n"/>
      <c r="C103" s="105" t="n"/>
      <c r="D103" s="24" t="inlineStr">
        <is>
          <t>810*500*50</t>
        </is>
      </c>
      <c r="E103" s="25" t="inlineStr">
        <is>
          <t>意大利浅灰</t>
        </is>
      </c>
      <c r="F103" s="26" t="inlineStr">
        <is>
          <t>岩板无缝盆下挂50，居右</t>
        </is>
      </c>
      <c r="G103" s="85" t="n">
        <v>1</v>
      </c>
      <c r="H103" s="105" t="n"/>
      <c r="I103" s="105" t="n"/>
      <c r="J103" s="105" t="n"/>
    </row>
    <row r="104" ht="60" customHeight="1" s="94">
      <c r="A104" s="106" t="n"/>
      <c r="B104" s="106" t="n"/>
      <c r="C104" s="106" t="n"/>
      <c r="D104" s="24" t="inlineStr">
        <is>
          <t>600*140*700</t>
        </is>
      </c>
      <c r="E104" s="25" t="inlineStr">
        <is>
          <t>深灰</t>
        </is>
      </c>
      <c r="F104" s="26" t="inlineStr">
        <is>
          <t>侧开门镜柜/ABS镜门/带灯防雾款110V</t>
        </is>
      </c>
      <c r="G104" s="85" t="n">
        <v>1</v>
      </c>
      <c r="H104" s="103" t="n">
        <v>360</v>
      </c>
      <c r="I104" s="28">
        <f>H104*G104</f>
        <v/>
      </c>
      <c r="J104" s="106" t="n"/>
    </row>
    <row r="105" ht="60" customHeight="1" s="94">
      <c r="A105" s="90" t="n">
        <v>33</v>
      </c>
      <c r="B105" s="36">
        <f>_xlfn.DISPIMG("ID_EEE1CDA37A484B59BA092ADCCF450DA1",1)</f>
        <v/>
      </c>
      <c r="C105" s="24" t="inlineStr">
        <is>
          <t>订WSJ-82</t>
        </is>
      </c>
      <c r="D105" s="24" t="inlineStr">
        <is>
          <t>815*495*450</t>
        </is>
      </c>
      <c r="E105" s="25" t="inlineStr">
        <is>
          <t>深灰</t>
        </is>
      </c>
      <c r="F105" s="26" t="inlineStr">
        <is>
          <t>主柜左边对开门，右边开放格，开放格平齐门板</t>
        </is>
      </c>
      <c r="G105" s="85" t="n">
        <v>1</v>
      </c>
      <c r="H105" s="103" t="n">
        <v>630</v>
      </c>
      <c r="I105" s="28">
        <f>H105*G105</f>
        <v/>
      </c>
      <c r="J105" s="54" t="n"/>
    </row>
    <row r="106" ht="60" customHeight="1" s="94">
      <c r="A106" s="105" t="n"/>
      <c r="B106" s="105" t="n"/>
      <c r="C106" s="105" t="n"/>
      <c r="D106" s="24" t="inlineStr">
        <is>
          <t>825*500*50</t>
        </is>
      </c>
      <c r="E106" s="25" t="inlineStr">
        <is>
          <t>意大利浅灰</t>
        </is>
      </c>
      <c r="F106" s="26" t="inlineStr">
        <is>
          <t>岩板无缝盆下挂50，居左</t>
        </is>
      </c>
      <c r="G106" s="85" t="n">
        <v>1</v>
      </c>
      <c r="H106" s="105" t="n"/>
      <c r="I106" s="105" t="n"/>
      <c r="J106" s="105" t="n"/>
    </row>
    <row r="107" ht="60" customHeight="1" s="94">
      <c r="A107" s="106" t="n"/>
      <c r="B107" s="106" t="n"/>
      <c r="C107" s="106" t="n"/>
      <c r="D107" s="24" t="inlineStr">
        <is>
          <t>600*140*700</t>
        </is>
      </c>
      <c r="E107" s="25" t="inlineStr">
        <is>
          <t>深灰</t>
        </is>
      </c>
      <c r="F107" s="26" t="inlineStr">
        <is>
          <t>侧开门镜柜/ABS镜门/带灯防雾款110V</t>
        </is>
      </c>
      <c r="G107" s="85" t="n">
        <v>1</v>
      </c>
      <c r="H107" s="103" t="n">
        <v>360</v>
      </c>
      <c r="I107" s="28">
        <f>H107*G107</f>
        <v/>
      </c>
      <c r="J107" s="106" t="n"/>
    </row>
    <row r="108" ht="60" customHeight="1" s="94">
      <c r="A108" s="118" t="n">
        <v>34</v>
      </c>
      <c r="B108" s="136">
        <f>_xlfn.DISPIMG("ID_EC76E4E77AE84C79A6DAD3E69BF45D8F",1)</f>
        <v/>
      </c>
      <c r="C108" s="120" t="inlineStr">
        <is>
          <t>订WSJ-82</t>
        </is>
      </c>
      <c r="D108" s="120" t="inlineStr">
        <is>
          <t>810*495*450</t>
        </is>
      </c>
      <c r="E108" s="121" t="inlineStr">
        <is>
          <t>深灰</t>
        </is>
      </c>
      <c r="F108" s="122" t="inlineStr">
        <is>
          <t>主柜左边开放格，开放格平齐门板，右边对开门</t>
        </is>
      </c>
      <c r="G108" s="123" t="n">
        <v>0</v>
      </c>
      <c r="H108" s="138" t="n">
        <v>450</v>
      </c>
      <c r="I108" s="125">
        <f>H108*G108</f>
        <v/>
      </c>
      <c r="J108" s="137" t="inlineStr">
        <is>
          <t>原本1后来0（11A5次改82.5公分）</t>
        </is>
      </c>
    </row>
    <row r="109" ht="60" customHeight="1" s="94">
      <c r="A109" s="105" t="n"/>
      <c r="B109" s="105" t="n"/>
      <c r="C109" s="105" t="n"/>
      <c r="D109" s="120" t="inlineStr">
        <is>
          <t>820*500*50</t>
        </is>
      </c>
      <c r="E109" s="121" t="inlineStr">
        <is>
          <t>意大利浅灰</t>
        </is>
      </c>
      <c r="F109" s="122" t="inlineStr">
        <is>
          <t>岩板无缝盆下挂50，居右</t>
        </is>
      </c>
      <c r="G109" s="123" t="n">
        <v>1</v>
      </c>
      <c r="H109" s="138" t="n">
        <v>180</v>
      </c>
      <c r="I109" s="125">
        <f>H109*G109</f>
        <v/>
      </c>
      <c r="J109" s="105" t="n"/>
    </row>
    <row r="110" ht="60" customHeight="1" s="94">
      <c r="A110" s="106" t="n"/>
      <c r="B110" s="106" t="n"/>
      <c r="C110" s="106" t="n"/>
      <c r="D110" s="120" t="inlineStr">
        <is>
          <t>600*140*700</t>
        </is>
      </c>
      <c r="E110" s="121" t="inlineStr">
        <is>
          <t>深灰</t>
        </is>
      </c>
      <c r="F110" s="122" t="inlineStr">
        <is>
          <t>侧开门镜柜/ABS镜门/带灯防雾款110V</t>
        </is>
      </c>
      <c r="G110" s="123" t="n">
        <v>0</v>
      </c>
      <c r="H110" s="124" t="n">
        <v>360</v>
      </c>
      <c r="I110" s="125">
        <f>H110*G110</f>
        <v/>
      </c>
      <c r="J110" s="106" t="n"/>
    </row>
    <row r="111" ht="60" customHeight="1" s="94">
      <c r="A111" s="90" t="n">
        <v>35</v>
      </c>
      <c r="B111" s="36">
        <f>_xlfn.DISPIMG("ID_DB92875BCAF54B1E8847D610480EB466",1)</f>
        <v/>
      </c>
      <c r="C111" s="24" t="inlineStr">
        <is>
          <t>订WSJ-82</t>
        </is>
      </c>
      <c r="D111" s="24" t="inlineStr">
        <is>
          <t>825*495*450</t>
        </is>
      </c>
      <c r="E111" s="25" t="inlineStr">
        <is>
          <t>深灰</t>
        </is>
      </c>
      <c r="F111" s="26" t="inlineStr">
        <is>
          <t>主柜左边开放格，开放格平齐门板，右边对开门</t>
        </is>
      </c>
      <c r="G111" s="85" t="n">
        <v>1</v>
      </c>
      <c r="H111" s="103" t="n">
        <v>630</v>
      </c>
      <c r="I111" s="28">
        <f>H111*G111</f>
        <v/>
      </c>
      <c r="J111" s="54" t="n"/>
    </row>
    <row r="112" ht="60" customHeight="1" s="94">
      <c r="A112" s="105" t="n"/>
      <c r="B112" s="105" t="n"/>
      <c r="C112" s="105" t="n"/>
      <c r="D112" s="24" t="inlineStr">
        <is>
          <t>835*500*50</t>
        </is>
      </c>
      <c r="E112" s="25" t="inlineStr">
        <is>
          <t>意大利浅灰</t>
        </is>
      </c>
      <c r="F112" s="26" t="inlineStr">
        <is>
          <t>岩板无缝盆下挂50，居右</t>
        </is>
      </c>
      <c r="G112" s="85" t="n">
        <v>1</v>
      </c>
      <c r="H112" s="105" t="n"/>
      <c r="I112" s="105" t="n"/>
      <c r="J112" s="105" t="n"/>
    </row>
    <row r="113" ht="60" customHeight="1" s="94">
      <c r="A113" s="106" t="n"/>
      <c r="B113" s="106" t="n"/>
      <c r="C113" s="106" t="n"/>
      <c r="D113" s="24" t="inlineStr">
        <is>
          <t>600*140*700</t>
        </is>
      </c>
      <c r="E113" s="25" t="inlineStr">
        <is>
          <t>深灰</t>
        </is>
      </c>
      <c r="F113" s="26" t="inlineStr">
        <is>
          <t>侧开门镜柜/ABS镜门/带灯防雾款110V</t>
        </is>
      </c>
      <c r="G113" s="85" t="n">
        <v>1</v>
      </c>
      <c r="H113" s="103" t="n">
        <v>360</v>
      </c>
      <c r="I113" s="28">
        <f>H113*G113</f>
        <v/>
      </c>
      <c r="J113" s="106" t="n"/>
    </row>
    <row r="114" ht="60" customHeight="1" s="94">
      <c r="A114" s="90" t="n">
        <v>36</v>
      </c>
      <c r="B114" s="36">
        <f>_xlfn.DISPIMG("ID_B3F0BEA1B81F45D888A8C5172A80E0BE",1)</f>
        <v/>
      </c>
      <c r="C114" s="24" t="inlineStr">
        <is>
          <t>订WSJ-82</t>
        </is>
      </c>
      <c r="D114" s="24" t="inlineStr">
        <is>
          <t>895*495*450</t>
        </is>
      </c>
      <c r="E114" s="25" t="inlineStr">
        <is>
          <t>深灰</t>
        </is>
      </c>
      <c r="F114" s="26" t="inlineStr">
        <is>
          <t>主柜左边对开门，右边开放格，开放格平齐门板</t>
        </is>
      </c>
      <c r="G114" s="85" t="n">
        <v>1</v>
      </c>
      <c r="H114" s="103" t="n">
        <v>680</v>
      </c>
      <c r="I114" s="28">
        <f>H114*G114</f>
        <v/>
      </c>
      <c r="J114" s="54" t="n"/>
    </row>
    <row r="115" ht="60" customHeight="1" s="94">
      <c r="A115" s="105" t="n"/>
      <c r="B115" s="105" t="n"/>
      <c r="C115" s="105" t="n"/>
      <c r="D115" s="24" t="inlineStr">
        <is>
          <t>905*500*50</t>
        </is>
      </c>
      <c r="E115" s="25" t="inlineStr">
        <is>
          <t>意大利浅灰</t>
        </is>
      </c>
      <c r="F115" s="26" t="inlineStr">
        <is>
          <t>岩板无缝盆下挂50，居左</t>
        </is>
      </c>
      <c r="G115" s="85" t="n">
        <v>1</v>
      </c>
      <c r="H115" s="105" t="n"/>
      <c r="I115" s="105" t="n"/>
      <c r="J115" s="105" t="n"/>
    </row>
    <row r="116" ht="60" customHeight="1" s="94">
      <c r="A116" s="106" t="n"/>
      <c r="B116" s="106" t="n"/>
      <c r="C116" s="106" t="n"/>
      <c r="D116" s="24" t="inlineStr">
        <is>
          <t>600*140*700</t>
        </is>
      </c>
      <c r="E116" s="25" t="inlineStr">
        <is>
          <t>深灰</t>
        </is>
      </c>
      <c r="F116" s="26" t="inlineStr">
        <is>
          <t>侧开门镜柜/ABS镜门/带灯防雾款110V</t>
        </is>
      </c>
      <c r="G116" s="85" t="n">
        <v>1</v>
      </c>
      <c r="H116" s="103" t="n">
        <v>360</v>
      </c>
      <c r="I116" s="28">
        <f>H116*G116</f>
        <v/>
      </c>
      <c r="J116" s="106" t="n"/>
    </row>
    <row r="117" ht="60" customHeight="1" s="94">
      <c r="A117" s="90" t="n">
        <v>37</v>
      </c>
      <c r="B117" s="36">
        <f>_xlfn.DISPIMG("ID_9A16B141AEE74884A75FBB170C7E653B",1)</f>
        <v/>
      </c>
      <c r="C117" s="24" t="inlineStr">
        <is>
          <t>订WSJ-82</t>
        </is>
      </c>
      <c r="D117" s="24" t="inlineStr">
        <is>
          <t>890*495*450</t>
        </is>
      </c>
      <c r="E117" s="25" t="inlineStr">
        <is>
          <t>深灰</t>
        </is>
      </c>
      <c r="F117" s="26" t="inlineStr">
        <is>
          <t>主柜左边对开门，右边开放格，开放格平齐门板</t>
        </is>
      </c>
      <c r="G117" s="85" t="n">
        <v>1</v>
      </c>
      <c r="H117" s="103" t="n">
        <v>630</v>
      </c>
      <c r="I117" s="28">
        <f>H117*G117</f>
        <v/>
      </c>
      <c r="J117" s="54" t="n"/>
    </row>
    <row r="118" ht="60" customHeight="1" s="94">
      <c r="A118" s="105" t="n"/>
      <c r="B118" s="105" t="n"/>
      <c r="C118" s="105" t="n"/>
      <c r="D118" s="24" t="inlineStr">
        <is>
          <t>900*500*50</t>
        </is>
      </c>
      <c r="E118" s="25" t="inlineStr">
        <is>
          <t>意大利浅灰</t>
        </is>
      </c>
      <c r="F118" s="26" t="inlineStr">
        <is>
          <t>岩板无缝盆下挂50，居左</t>
        </is>
      </c>
      <c r="G118" s="85" t="n">
        <v>1</v>
      </c>
      <c r="H118" s="105" t="n"/>
      <c r="I118" s="105" t="n"/>
      <c r="J118" s="105" t="n"/>
    </row>
    <row r="119" ht="60" customHeight="1" s="94">
      <c r="A119" s="106" t="n"/>
      <c r="B119" s="106" t="n"/>
      <c r="C119" s="106" t="n"/>
      <c r="D119" s="24" t="inlineStr">
        <is>
          <t>600*140*700</t>
        </is>
      </c>
      <c r="E119" s="25" t="inlineStr">
        <is>
          <t>深灰</t>
        </is>
      </c>
      <c r="F119" s="26" t="inlineStr">
        <is>
          <t>侧开门镜柜/ABS镜门/带灯防雾款110V</t>
        </is>
      </c>
      <c r="G119" s="85" t="n">
        <v>1</v>
      </c>
      <c r="H119" s="103" t="n">
        <v>360</v>
      </c>
      <c r="I119" s="28">
        <f>H119*G119</f>
        <v/>
      </c>
      <c r="J119" s="106" t="n"/>
    </row>
    <row r="120" ht="60" customHeight="1" s="94">
      <c r="A120" s="107" t="n">
        <v>38</v>
      </c>
      <c r="B120" s="132">
        <f>_xlfn.DISPIMG("ID_D02289A0DEC349C5A2CBC33094A01C66",1)</f>
        <v/>
      </c>
      <c r="C120" s="109" t="inlineStr">
        <is>
          <t>订WSJ-82</t>
        </is>
      </c>
      <c r="D120" s="109" t="inlineStr">
        <is>
          <t>905*495*450</t>
        </is>
      </c>
      <c r="E120" s="110" t="inlineStr">
        <is>
          <t>深灰</t>
        </is>
      </c>
      <c r="F120" s="111" t="inlineStr">
        <is>
          <t>主柜左边开放格，开放格平齐门板，右边对开门</t>
        </is>
      </c>
      <c r="G120" s="112" t="n">
        <v>2</v>
      </c>
      <c r="H120" s="113" t="n">
        <v>680</v>
      </c>
      <c r="I120" s="114">
        <f>H120*G120</f>
        <v/>
      </c>
      <c r="J120" s="134" t="inlineStr">
        <is>
          <t>原本1后来2（7A7改入91.5公分）</t>
        </is>
      </c>
    </row>
    <row r="121" ht="60" customHeight="1" s="94">
      <c r="A121" s="105" t="n"/>
      <c r="B121" s="105" t="n"/>
      <c r="C121" s="105" t="n"/>
      <c r="D121" s="109" t="inlineStr">
        <is>
          <t>915*500*50</t>
        </is>
      </c>
      <c r="E121" s="110" t="inlineStr">
        <is>
          <t>意大利浅灰</t>
        </is>
      </c>
      <c r="F121" s="111" t="inlineStr">
        <is>
          <t>岩板无缝盆下挂50，居右</t>
        </is>
      </c>
      <c r="G121" s="112" t="n">
        <v>2</v>
      </c>
      <c r="H121" s="105" t="n"/>
      <c r="I121" s="105" t="n"/>
      <c r="J121" s="105" t="n"/>
    </row>
    <row r="122" ht="60" customHeight="1" s="94">
      <c r="A122" s="106" t="n"/>
      <c r="B122" s="106" t="n"/>
      <c r="C122" s="106" t="n"/>
      <c r="D122" s="109" t="inlineStr">
        <is>
          <t>600*140*700</t>
        </is>
      </c>
      <c r="E122" s="110" t="inlineStr">
        <is>
          <t>深灰</t>
        </is>
      </c>
      <c r="F122" s="111" t="inlineStr">
        <is>
          <t>侧开门镜柜/ABS镜门/带灯防雾款110V</t>
        </is>
      </c>
      <c r="G122" s="112" t="n">
        <v>2</v>
      </c>
      <c r="H122" s="113" t="n">
        <v>360</v>
      </c>
      <c r="I122" s="114">
        <f>H122*G122</f>
        <v/>
      </c>
      <c r="J122" s="106" t="n"/>
    </row>
    <row r="123" ht="60" customHeight="1" s="94">
      <c r="A123" s="118" t="n">
        <v>39</v>
      </c>
      <c r="B123" s="136">
        <f>_xlfn.DISPIMG("ID_38CA23371B4D4351AC02B7003931CC88",1)</f>
        <v/>
      </c>
      <c r="C123" s="120" t="inlineStr">
        <is>
          <t>订WSJ-82</t>
        </is>
      </c>
      <c r="D123" s="120" t="inlineStr">
        <is>
          <t>900*495*450</t>
        </is>
      </c>
      <c r="E123" s="121" t="inlineStr">
        <is>
          <t>深灰</t>
        </is>
      </c>
      <c r="F123" s="122" t="inlineStr">
        <is>
          <t>主柜左边开放格，开放格平齐门板，右边对开门</t>
        </is>
      </c>
      <c r="G123" s="123" t="n">
        <v>0</v>
      </c>
      <c r="H123" s="124" t="n">
        <v>680</v>
      </c>
      <c r="I123" s="125">
        <f>H123*G123</f>
        <v/>
      </c>
      <c r="J123" s="137" t="inlineStr">
        <is>
          <t>原本1后来0（7A7改91.5公分）</t>
        </is>
      </c>
    </row>
    <row r="124" ht="60" customHeight="1" s="94">
      <c r="A124" s="105" t="n"/>
      <c r="B124" s="105" t="n"/>
      <c r="C124" s="105" t="n"/>
      <c r="D124" s="120" t="inlineStr">
        <is>
          <t>910*500*50</t>
        </is>
      </c>
      <c r="E124" s="121" t="inlineStr">
        <is>
          <t>意大利浅灰</t>
        </is>
      </c>
      <c r="F124" s="122" t="inlineStr">
        <is>
          <t>岩板无缝盆下挂50，居右</t>
        </is>
      </c>
      <c r="G124" s="123" t="n">
        <v>0</v>
      </c>
      <c r="H124" s="105" t="n"/>
      <c r="I124" s="105" t="n"/>
      <c r="J124" s="105" t="n"/>
    </row>
    <row r="125" ht="60" customHeight="1" s="94">
      <c r="A125" s="106" t="n"/>
      <c r="B125" s="106" t="n"/>
      <c r="C125" s="106" t="n"/>
      <c r="D125" s="120" t="inlineStr">
        <is>
          <t>600*140*700</t>
        </is>
      </c>
      <c r="E125" s="121" t="inlineStr">
        <is>
          <t>深灰</t>
        </is>
      </c>
      <c r="F125" s="122" t="inlineStr">
        <is>
          <t>侧开门镜柜/ABS镜门/带灯防雾款110V</t>
        </is>
      </c>
      <c r="G125" s="123" t="n">
        <v>0</v>
      </c>
      <c r="H125" s="124" t="n">
        <v>360</v>
      </c>
      <c r="I125" s="125">
        <f>H125*G125</f>
        <v/>
      </c>
      <c r="J125" s="106" t="n"/>
    </row>
    <row r="126" ht="60" customHeight="1" s="94">
      <c r="A126" s="90" t="n">
        <v>40</v>
      </c>
      <c r="B126" s="36">
        <f>_xlfn.DISPIMG("ID_F1B53E951542485E9D93DB8D61644E86",1)</f>
        <v/>
      </c>
      <c r="C126" s="24" t="inlineStr">
        <is>
          <t>订WSJ-82</t>
        </is>
      </c>
      <c r="D126" s="24" t="inlineStr">
        <is>
          <t>935*495*450</t>
        </is>
      </c>
      <c r="E126" s="25" t="inlineStr">
        <is>
          <t>深灰</t>
        </is>
      </c>
      <c r="F126" s="26" t="inlineStr">
        <is>
          <t>主柜左边对开门，右边开放格，开放格平齐门板</t>
        </is>
      </c>
      <c r="G126" s="85" t="n">
        <v>1</v>
      </c>
      <c r="H126" s="103" t="n">
        <v>680</v>
      </c>
      <c r="I126" s="28">
        <f>H126*G126</f>
        <v/>
      </c>
      <c r="J126" s="54" t="n"/>
    </row>
    <row r="127" ht="60" customHeight="1" s="94">
      <c r="A127" s="105" t="n"/>
      <c r="B127" s="105" t="n"/>
      <c r="C127" s="105" t="n"/>
      <c r="D127" s="24" t="inlineStr">
        <is>
          <t>945*500*50</t>
        </is>
      </c>
      <c r="E127" s="25" t="inlineStr">
        <is>
          <t>意大利浅灰</t>
        </is>
      </c>
      <c r="F127" s="26" t="inlineStr">
        <is>
          <t>岩板无缝盆下挂50，居左</t>
        </is>
      </c>
      <c r="G127" s="85" t="n">
        <v>1</v>
      </c>
      <c r="H127" s="105" t="n"/>
      <c r="I127" s="105" t="n"/>
      <c r="J127" s="105" t="n"/>
    </row>
    <row r="128" ht="60" customHeight="1" s="94">
      <c r="A128" s="106" t="n"/>
      <c r="B128" s="106" t="n"/>
      <c r="C128" s="106" t="n"/>
      <c r="D128" s="24" t="inlineStr">
        <is>
          <t>600*140*700</t>
        </is>
      </c>
      <c r="E128" s="25" t="inlineStr">
        <is>
          <t>深灰</t>
        </is>
      </c>
      <c r="F128" s="26" t="inlineStr">
        <is>
          <t>侧开门镜柜/ABS镜门/带灯防雾款110V</t>
        </is>
      </c>
      <c r="G128" s="85" t="n">
        <v>1</v>
      </c>
      <c r="H128" s="103" t="n">
        <v>360</v>
      </c>
      <c r="I128" s="28">
        <f>H128*G128</f>
        <v/>
      </c>
      <c r="J128" s="106" t="n"/>
    </row>
    <row r="129" ht="60" customHeight="1" s="94">
      <c r="A129" s="107" t="n">
        <v>41</v>
      </c>
      <c r="B129" s="108">
        <f>_xlfn.DISPIMG("ID_D7C587DC81444C7C967D6C0DD02F2A40",1)</f>
        <v/>
      </c>
      <c r="C129" s="109" t="inlineStr">
        <is>
          <t>订WSJ-82</t>
        </is>
      </c>
      <c r="D129" s="109" t="inlineStr">
        <is>
          <t>750*495*450</t>
        </is>
      </c>
      <c r="E129" s="110" t="inlineStr">
        <is>
          <t>深灰</t>
        </is>
      </c>
      <c r="F129" s="111" t="inlineStr">
        <is>
          <t>主柜左边对开门，右边开放格，开放格平齐门板</t>
        </is>
      </c>
      <c r="G129" s="112" t="n">
        <v>1</v>
      </c>
      <c r="H129" s="113" t="n">
        <v>580</v>
      </c>
      <c r="I129" s="114">
        <f>H129*G129</f>
        <v/>
      </c>
      <c r="J129" s="115" t="inlineStr">
        <is>
          <t>新增（原本0后来1，5A1次76公分）</t>
        </is>
      </c>
    </row>
    <row r="130">
      <c r="A130" s="105" t="n"/>
      <c r="B130" s="105" t="n"/>
      <c r="C130" s="105" t="n"/>
      <c r="D130" s="109" t="inlineStr">
        <is>
          <t>760*500*50</t>
        </is>
      </c>
      <c r="E130" s="110" t="inlineStr">
        <is>
          <t>意大利浅灰</t>
        </is>
      </c>
      <c r="F130" s="111" t="inlineStr">
        <is>
          <t>岩板无缝盆下挂50，居左</t>
        </is>
      </c>
      <c r="G130" s="112" t="n">
        <v>1</v>
      </c>
      <c r="H130" s="105" t="n"/>
      <c r="I130" s="105" t="n"/>
      <c r="J130" s="105" t="n"/>
    </row>
    <row r="131">
      <c r="A131" s="106" t="n"/>
      <c r="B131" s="106" t="n"/>
      <c r="C131" s="106" t="n"/>
      <c r="D131" s="109" t="inlineStr">
        <is>
          <t>600*140*700</t>
        </is>
      </c>
      <c r="E131" s="110" t="inlineStr">
        <is>
          <t>深灰</t>
        </is>
      </c>
      <c r="F131" s="111" t="inlineStr">
        <is>
          <t>侧开门镜柜/ABS镜门/带灯防雾款110V</t>
        </is>
      </c>
      <c r="G131" s="112" t="n">
        <v>1</v>
      </c>
      <c r="H131" s="113" t="n">
        <v>360</v>
      </c>
      <c r="I131" s="114">
        <f>H131*G131</f>
        <v/>
      </c>
      <c r="J131" s="106" t="n"/>
    </row>
    <row r="132">
      <c r="A132" s="107" t="n">
        <v>42</v>
      </c>
      <c r="B132" s="132">
        <f>_xlfn.DISPIMG("ID_7DD9221AC25F4D2BA9737780B709D613",1)</f>
        <v/>
      </c>
      <c r="C132" s="109" t="inlineStr">
        <is>
          <t>订WSJ-82</t>
        </is>
      </c>
      <c r="D132" s="109" t="inlineStr">
        <is>
          <t>735*495*450</t>
        </is>
      </c>
      <c r="E132" s="110" t="inlineStr">
        <is>
          <t>深灰</t>
        </is>
      </c>
      <c r="F132" s="111" t="inlineStr">
        <is>
          <t>主柜左边开放格，开放格平齐门板，右边对开门</t>
        </is>
      </c>
      <c r="G132" s="112" t="n">
        <v>1</v>
      </c>
      <c r="H132" s="113" t="n">
        <v>580</v>
      </c>
      <c r="I132" s="114">
        <f>H132*G132</f>
        <v/>
      </c>
      <c r="J132" s="134" t="inlineStr">
        <is>
          <t>新增（原本0后来1，7A5次74.5公分）</t>
        </is>
      </c>
    </row>
    <row r="133">
      <c r="A133" s="105" t="n"/>
      <c r="B133" s="105" t="n"/>
      <c r="C133" s="105" t="n"/>
      <c r="D133" s="109" t="inlineStr">
        <is>
          <t>745*500*50</t>
        </is>
      </c>
      <c r="E133" s="110" t="inlineStr">
        <is>
          <t>意大利浅灰</t>
        </is>
      </c>
      <c r="F133" s="111" t="inlineStr">
        <is>
          <t>岩板无缝盆下挂50，居右</t>
        </is>
      </c>
      <c r="G133" s="112" t="n">
        <v>1</v>
      </c>
      <c r="H133" s="105" t="n"/>
      <c r="I133" s="105" t="n"/>
      <c r="J133" s="105" t="n"/>
    </row>
    <row r="134">
      <c r="A134" s="106" t="n"/>
      <c r="B134" s="106" t="n"/>
      <c r="C134" s="106" t="n"/>
      <c r="D134" s="109" t="inlineStr">
        <is>
          <t>600*140*700</t>
        </is>
      </c>
      <c r="E134" s="110" t="inlineStr">
        <is>
          <t>深灰</t>
        </is>
      </c>
      <c r="F134" s="111" t="inlineStr">
        <is>
          <t>侧开门镜柜/ABS镜门/带灯防雾款110V</t>
        </is>
      </c>
      <c r="G134" s="112" t="n">
        <v>1</v>
      </c>
      <c r="H134" s="113" t="n">
        <v>360</v>
      </c>
      <c r="I134" s="114">
        <f>H134*G134</f>
        <v/>
      </c>
      <c r="J134" s="106" t="n"/>
    </row>
    <row r="135">
      <c r="A135" s="107" t="n">
        <v>43</v>
      </c>
      <c r="B135" s="132">
        <f>_xlfn.DISPIMG("ID_EC76E4E77AE84C79A6DAD3E69BF45D8F",1)</f>
        <v/>
      </c>
      <c r="C135" s="109" t="inlineStr">
        <is>
          <t>订WSJ-82</t>
        </is>
      </c>
      <c r="D135" s="109" t="inlineStr">
        <is>
          <t>815*495*450</t>
        </is>
      </c>
      <c r="E135" s="110" t="inlineStr">
        <is>
          <t>深灰</t>
        </is>
      </c>
      <c r="F135" s="111" t="inlineStr">
        <is>
          <t>主柜左边开放格，开放格平齐门板，右边对开门</t>
        </is>
      </c>
      <c r="G135" s="112" t="n">
        <v>1</v>
      </c>
      <c r="H135" s="133" t="n">
        <v>450</v>
      </c>
      <c r="I135" s="114">
        <f>H135*G135</f>
        <v/>
      </c>
      <c r="J135" s="134" t="inlineStr">
        <is>
          <t>新增（原本0后来1，11A5次82.5公分左正柜；勿与82.5右正柜混淆）</t>
        </is>
      </c>
    </row>
    <row r="136">
      <c r="A136" s="105" t="n"/>
      <c r="B136" s="105" t="n"/>
      <c r="C136" s="105" t="n"/>
      <c r="D136" s="109" t="inlineStr">
        <is>
          <t>825*500*50</t>
        </is>
      </c>
      <c r="E136" s="110" t="inlineStr">
        <is>
          <t>意大利浅灰</t>
        </is>
      </c>
      <c r="F136" s="111" t="inlineStr">
        <is>
          <t>岩板无缝盆下挂50，居右</t>
        </is>
      </c>
      <c r="G136" s="112" t="n">
        <v>1</v>
      </c>
      <c r="H136" s="106" t="n"/>
      <c r="I136" s="105" t="n"/>
      <c r="J136" s="105" t="n"/>
    </row>
    <row r="137">
      <c r="A137" s="106" t="n"/>
      <c r="B137" s="106" t="n"/>
      <c r="C137" s="106" t="n"/>
      <c r="D137" s="109" t="inlineStr">
        <is>
          <t>600*140*700</t>
        </is>
      </c>
      <c r="E137" s="110" t="inlineStr">
        <is>
          <t>深灰</t>
        </is>
      </c>
      <c r="F137" s="111" t="inlineStr">
        <is>
          <t>侧开门镜柜/ABS镜门/带灯防雾款110V</t>
        </is>
      </c>
      <c r="G137" s="112" t="n">
        <v>1</v>
      </c>
      <c r="H137" s="113" t="n">
        <v>360</v>
      </c>
      <c r="I137" s="114">
        <f>H137*G137</f>
        <v/>
      </c>
      <c r="J137" s="106" t="n"/>
    </row>
    <row r="138">
      <c r="A138" s="139" t="inlineStr">
        <is>
          <t>备注：</t>
        </is>
      </c>
      <c r="B138" s="139" t="inlineStr">
        <is>
          <t>以上报价不含税金，不含水龙头和下水配件，不含物流运费，不含打木架</t>
        </is>
      </c>
      <c r="H138" s="74" t="inlineStr">
        <is>
          <t>合计金额</t>
        </is>
      </c>
      <c r="I138" s="74">
        <f>SUM(I9:I137)</f>
        <v/>
      </c>
    </row>
    <row r="166">
      <c r="O166" s="73" t="n"/>
    </row>
    <row r="199">
      <c r="C199" s="62" t="n"/>
      <c r="E199" s="63" t="n"/>
    </row>
  </sheetData>
  <mergeCells count="255">
    <mergeCell ref="I54:I55"/>
    <mergeCell ref="A21:A23"/>
    <mergeCell ref="C21:C23"/>
    <mergeCell ref="H9:H10"/>
    <mergeCell ref="A57:A59"/>
    <mergeCell ref="C39:C41"/>
    <mergeCell ref="C51:C53"/>
    <mergeCell ref="C48:C50"/>
    <mergeCell ref="A72:A74"/>
    <mergeCell ref="B108:B110"/>
    <mergeCell ref="H102:H103"/>
    <mergeCell ref="A81:A83"/>
    <mergeCell ref="H117:H118"/>
    <mergeCell ref="C81:C83"/>
    <mergeCell ref="J66:J68"/>
    <mergeCell ref="B84:B86"/>
    <mergeCell ref="J75:J77"/>
    <mergeCell ref="B123:B125"/>
    <mergeCell ref="B36:B38"/>
    <mergeCell ref="I57:I58"/>
    <mergeCell ref="B45:B47"/>
    <mergeCell ref="H39:H40"/>
    <mergeCell ref="C78:C80"/>
    <mergeCell ref="I18:I19"/>
    <mergeCell ref="C87:C89"/>
    <mergeCell ref="A123:A125"/>
    <mergeCell ref="J135:J137"/>
    <mergeCell ref="A15:A17"/>
    <mergeCell ref="H45:H46"/>
    <mergeCell ref="A24:A26"/>
    <mergeCell ref="H72:H73"/>
    <mergeCell ref="C24:C26"/>
    <mergeCell ref="H81:H82"/>
    <mergeCell ref="C18:C20"/>
    <mergeCell ref="B135:B137"/>
    <mergeCell ref="H90:H91"/>
    <mergeCell ref="I123:I124"/>
    <mergeCell ref="I132:I133"/>
    <mergeCell ref="B12:B14"/>
    <mergeCell ref="A84:A86"/>
    <mergeCell ref="B72:B74"/>
    <mergeCell ref="H105:H106"/>
    <mergeCell ref="B21:B23"/>
    <mergeCell ref="I51:I52"/>
    <mergeCell ref="J69:J71"/>
    <mergeCell ref="I60:I61"/>
    <mergeCell ref="J81:J83"/>
    <mergeCell ref="C63:C65"/>
    <mergeCell ref="H15:H16"/>
    <mergeCell ref="H120:H121"/>
    <mergeCell ref="J84:J86"/>
    <mergeCell ref="C93:C95"/>
    <mergeCell ref="A108:A110"/>
    <mergeCell ref="I84:I85"/>
    <mergeCell ref="H48:H49"/>
    <mergeCell ref="B57:B59"/>
    <mergeCell ref="H30:H31"/>
    <mergeCell ref="J123:J125"/>
    <mergeCell ref="C129:C131"/>
    <mergeCell ref="J15:J17"/>
    <mergeCell ref="A6:C6"/>
    <mergeCell ref="B120:B122"/>
    <mergeCell ref="C99:C101"/>
    <mergeCell ref="I99:I100"/>
    <mergeCell ref="J24:J26"/>
    <mergeCell ref="I15:I16"/>
    <mergeCell ref="C84:C86"/>
    <mergeCell ref="H63:H64"/>
    <mergeCell ref="A42:A44"/>
    <mergeCell ref="C36:C38"/>
    <mergeCell ref="I30:I31"/>
    <mergeCell ref="I45:I46"/>
    <mergeCell ref="A12:A14"/>
    <mergeCell ref="C12:C14"/>
    <mergeCell ref="A135:A137"/>
    <mergeCell ref="C135:C137"/>
    <mergeCell ref="A4:J4"/>
    <mergeCell ref="B33:B35"/>
    <mergeCell ref="J90:J92"/>
    <mergeCell ref="B99:B101"/>
    <mergeCell ref="I72:I73"/>
    <mergeCell ref="H93:H94"/>
    <mergeCell ref="I87:I88"/>
    <mergeCell ref="J126:J128"/>
    <mergeCell ref="J105:J107"/>
    <mergeCell ref="J18:J20"/>
    <mergeCell ref="A96:A98"/>
    <mergeCell ref="B126:B128"/>
    <mergeCell ref="C69:C71"/>
    <mergeCell ref="C96:C98"/>
    <mergeCell ref="H69:H70"/>
    <mergeCell ref="A114:A116"/>
    <mergeCell ref="J33:J35"/>
    <mergeCell ref="J42:J44"/>
    <mergeCell ref="J60:J62"/>
    <mergeCell ref="I33:I34"/>
    <mergeCell ref="J72:J74"/>
    <mergeCell ref="I96:I97"/>
    <mergeCell ref="J57:J59"/>
    <mergeCell ref="C54:C56"/>
    <mergeCell ref="B75:B77"/>
    <mergeCell ref="I48:I49"/>
    <mergeCell ref="I114:I115"/>
    <mergeCell ref="C15:C17"/>
    <mergeCell ref="A51:A53"/>
    <mergeCell ref="A60:A62"/>
    <mergeCell ref="H96:H97"/>
    <mergeCell ref="A69:A71"/>
    <mergeCell ref="B102:B104"/>
    <mergeCell ref="A54:A56"/>
    <mergeCell ref="B117:B119"/>
    <mergeCell ref="H75:H76"/>
    <mergeCell ref="B111:B113"/>
    <mergeCell ref="J99:J101"/>
    <mergeCell ref="H111:H112"/>
    <mergeCell ref="J108:J110"/>
    <mergeCell ref="B39:B41"/>
    <mergeCell ref="I9:I10"/>
    <mergeCell ref="J30:J32"/>
    <mergeCell ref="A105:A107"/>
    <mergeCell ref="B48:B50"/>
    <mergeCell ref="A99:A101"/>
    <mergeCell ref="C90:C92"/>
    <mergeCell ref="C117:C119"/>
    <mergeCell ref="A126:A128"/>
    <mergeCell ref="A2:J2"/>
    <mergeCell ref="J54:J56"/>
    <mergeCell ref="A7:C7"/>
    <mergeCell ref="C9:C11"/>
    <mergeCell ref="A18:A20"/>
    <mergeCell ref="H54:H55"/>
    <mergeCell ref="C27:C29"/>
    <mergeCell ref="C132:C134"/>
    <mergeCell ref="B78:B80"/>
    <mergeCell ref="B87:B89"/>
    <mergeCell ref="I126:I127"/>
    <mergeCell ref="I75:I76"/>
    <mergeCell ref="J114:J116"/>
    <mergeCell ref="I135:I136"/>
    <mergeCell ref="B15:B17"/>
    <mergeCell ref="C72:C74"/>
    <mergeCell ref="B24:B26"/>
    <mergeCell ref="A63:A65"/>
    <mergeCell ref="B129:B131"/>
    <mergeCell ref="D5:J5"/>
    <mergeCell ref="A93:A95"/>
    <mergeCell ref="C66:C68"/>
    <mergeCell ref="H123:H124"/>
    <mergeCell ref="A102:A104"/>
    <mergeCell ref="H129:H130"/>
    <mergeCell ref="C102:C104"/>
    <mergeCell ref="A111:A113"/>
    <mergeCell ref="J96:J98"/>
    <mergeCell ref="H132:H133"/>
    <mergeCell ref="C111:C113"/>
    <mergeCell ref="B51:B53"/>
    <mergeCell ref="H51:H52"/>
    <mergeCell ref="B66:B68"/>
    <mergeCell ref="H60:H61"/>
    <mergeCell ref="B63:B65"/>
    <mergeCell ref="C108:C110"/>
    <mergeCell ref="I102:I103"/>
    <mergeCell ref="J120:J122"/>
    <mergeCell ref="I111:I112"/>
    <mergeCell ref="H57:H58"/>
    <mergeCell ref="A36:A38"/>
    <mergeCell ref="H84:H85"/>
    <mergeCell ref="A30:A32"/>
    <mergeCell ref="A45:A47"/>
    <mergeCell ref="H66:H67"/>
    <mergeCell ref="C30:C32"/>
    <mergeCell ref="C45:C47"/>
    <mergeCell ref="I39:I40"/>
    <mergeCell ref="B105:B107"/>
    <mergeCell ref="H99:H100"/>
    <mergeCell ref="A87:A89"/>
    <mergeCell ref="B93:B95"/>
    <mergeCell ref="I63:I64"/>
    <mergeCell ref="B42:B44"/>
    <mergeCell ref="J102:J104"/>
    <mergeCell ref="J117:J119"/>
    <mergeCell ref="H18:H19"/>
    <mergeCell ref="I81:I82"/>
    <mergeCell ref="I90:I91"/>
    <mergeCell ref="J9:J11"/>
    <mergeCell ref="A120:A122"/>
    <mergeCell ref="C114:C116"/>
    <mergeCell ref="H33:H34"/>
    <mergeCell ref="C123:C125"/>
    <mergeCell ref="D7:J7"/>
    <mergeCell ref="A90:A92"/>
    <mergeCell ref="H78:H79"/>
    <mergeCell ref="J36:J38"/>
    <mergeCell ref="B132:B134"/>
    <mergeCell ref="C60:C62"/>
    <mergeCell ref="I27:I28"/>
    <mergeCell ref="I120:I121"/>
    <mergeCell ref="A27:A29"/>
    <mergeCell ref="J45:J47"/>
    <mergeCell ref="I129:I130"/>
    <mergeCell ref="B138:F138"/>
    <mergeCell ref="C105:C107"/>
    <mergeCell ref="I105:I106"/>
    <mergeCell ref="C57:C59"/>
    <mergeCell ref="B30:B32"/>
    <mergeCell ref="A33:A35"/>
    <mergeCell ref="I66:I67"/>
    <mergeCell ref="C120:C122"/>
    <mergeCell ref="H21:H22"/>
    <mergeCell ref="B54:B56"/>
    <mergeCell ref="J129:J131"/>
    <mergeCell ref="B114:B116"/>
    <mergeCell ref="J111:J113"/>
    <mergeCell ref="H114:H115"/>
    <mergeCell ref="J12:J14"/>
    <mergeCell ref="J21:J23"/>
    <mergeCell ref="J39:J41"/>
    <mergeCell ref="I21:I22"/>
    <mergeCell ref="A117:A119"/>
    <mergeCell ref="C33:C35"/>
    <mergeCell ref="J63:J65"/>
    <mergeCell ref="C42:C44"/>
    <mergeCell ref="I93:I94"/>
    <mergeCell ref="A9:A11"/>
    <mergeCell ref="A39:A41"/>
    <mergeCell ref="A132:A134"/>
    <mergeCell ref="C126:C128"/>
    <mergeCell ref="A48:A50"/>
    <mergeCell ref="H27:H28"/>
    <mergeCell ref="B81:B83"/>
    <mergeCell ref="B96:B98"/>
    <mergeCell ref="I117:I118"/>
    <mergeCell ref="J78:J80"/>
    <mergeCell ref="B90:B92"/>
    <mergeCell ref="I69:I70"/>
    <mergeCell ref="D6:J6"/>
    <mergeCell ref="J87:J89"/>
    <mergeCell ref="I78:I79"/>
    <mergeCell ref="G45:G46"/>
    <mergeCell ref="B18:B20"/>
    <mergeCell ref="B27:B29"/>
    <mergeCell ref="A66:A68"/>
    <mergeCell ref="A78:A80"/>
    <mergeCell ref="H87:H88"/>
    <mergeCell ref="J93:J95"/>
    <mergeCell ref="A75:A77"/>
    <mergeCell ref="C75:C77"/>
    <mergeCell ref="H126:H127"/>
    <mergeCell ref="H135:H136"/>
    <mergeCell ref="B60:B62"/>
    <mergeCell ref="B9:B11"/>
    <mergeCell ref="B69:B71"/>
    <mergeCell ref="A129:A131"/>
    <mergeCell ref="J27:J29"/>
    <mergeCell ref="J132:J13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sheetData>
    <row r="1">
      <c r="A1" s="74" t="inlineStr">
        <is>
          <t>浴室柜智琛修正 2026-09-08（相对原工程订单.xlsx）</t>
        </is>
      </c>
    </row>
    <row r="2">
      <c r="A2" s="74" t="inlineStr">
        <is>
          <t>黄底＝数量增加或新增；橘底＝数量减少。9A8／14B2先不下订。阳台柜未改。</t>
        </is>
      </c>
    </row>
    <row r="3">
      <c r="A3" s="74" t="inlineStr">
        <is>
          <t>备注格式：原本X后来Y</t>
        </is>
      </c>
    </row>
    <row r="5">
      <c r="A5" s="139" t="inlineStr">
        <is>
          <t>户别</t>
        </is>
      </c>
      <c r="B5" s="139" t="inlineStr">
        <is>
          <t>EW</t>
        </is>
      </c>
      <c r="C5" s="139" t="inlineStr">
        <is>
          <t>原宽cm</t>
        </is>
      </c>
      <c r="D5" s="139" t="inlineStr">
        <is>
          <t>新宽cm</t>
        </is>
      </c>
      <c r="E5" s="139" t="inlineStr">
        <is>
          <t>本次</t>
        </is>
      </c>
      <c r="F5" s="139" t="inlineStr">
        <is>
          <t>工厂原列</t>
        </is>
      </c>
      <c r="G5" s="139" t="inlineStr">
        <is>
          <t>工厂新列</t>
        </is>
      </c>
    </row>
    <row r="6">
      <c r="A6" s="140" t="inlineStr">
        <is>
          <t>5A1次</t>
        </is>
      </c>
      <c r="B6" s="140" t="inlineStr">
        <is>
          <t>EW-41964</t>
        </is>
      </c>
      <c r="C6" s="140" t="n">
        <v>75.5</v>
      </c>
      <c r="D6" s="140" t="n">
        <v>76</v>
      </c>
      <c r="E6" s="140" t="inlineStr">
        <is>
          <t>要下</t>
        </is>
      </c>
      <c r="F6" s="140" t="inlineStr">
        <is>
          <t>75.5右正柜 原本3后来2</t>
        </is>
      </c>
      <c r="G6" s="140" t="inlineStr">
        <is>
          <t>新增76右正柜 原本0后来1</t>
        </is>
      </c>
    </row>
    <row r="7">
      <c r="A7" s="140" t="inlineStr">
        <is>
          <t>5A7</t>
        </is>
      </c>
      <c r="B7" s="140" t="inlineStr">
        <is>
          <t>EW-41973</t>
        </is>
      </c>
      <c r="C7" s="140" t="n">
        <v>92.5</v>
      </c>
      <c r="D7" s="140" t="n">
        <v>93</v>
      </c>
      <c r="E7" s="140" t="inlineStr">
        <is>
          <t>要下</t>
        </is>
      </c>
      <c r="F7" s="140" t="inlineStr">
        <is>
          <t>92.5左正柜 5A7改走</t>
        </is>
      </c>
      <c r="G7" s="140" t="inlineStr">
        <is>
          <t>93左正柜 原本3后来4</t>
        </is>
      </c>
    </row>
    <row r="8">
      <c r="A8" s="140" t="inlineStr">
        <is>
          <t>7A5次</t>
        </is>
      </c>
      <c r="B8" s="140" t="inlineStr">
        <is>
          <t>EW-42026</t>
        </is>
      </c>
      <c r="C8" s="140" t="n">
        <v>74</v>
      </c>
      <c r="D8" s="140" t="n">
        <v>74.5</v>
      </c>
      <c r="E8" s="140" t="inlineStr">
        <is>
          <t>要下</t>
        </is>
      </c>
      <c r="F8" s="140" t="inlineStr">
        <is>
          <t>74左正柜 原本1后来0</t>
        </is>
      </c>
      <c r="G8" s="140" t="inlineStr">
        <is>
          <t>新增74.5左正柜 原本0后来1</t>
        </is>
      </c>
    </row>
    <row r="9">
      <c r="A9" s="140" t="inlineStr">
        <is>
          <t>7A7</t>
        </is>
      </c>
      <c r="B9" s="140" t="inlineStr">
        <is>
          <t>EW-42029</t>
        </is>
      </c>
      <c r="C9" s="140" t="n">
        <v>91</v>
      </c>
      <c r="D9" s="140" t="n">
        <v>91.5</v>
      </c>
      <c r="E9" s="140" t="inlineStr">
        <is>
          <t>要下</t>
        </is>
      </c>
      <c r="F9" s="140" t="inlineStr">
        <is>
          <t>91左正柜 原本1后来0</t>
        </is>
      </c>
      <c r="G9" s="140" t="inlineStr">
        <is>
          <t>91.5左正柜 原本1后来2</t>
        </is>
      </c>
    </row>
    <row r="10">
      <c r="A10" s="140" t="inlineStr">
        <is>
          <t>8A7</t>
        </is>
      </c>
      <c r="B10" s="140" t="inlineStr">
        <is>
          <t>EW-42057</t>
        </is>
      </c>
      <c r="C10" s="140" t="n">
        <v>92</v>
      </c>
      <c r="D10" s="140" t="n">
        <v>92.5</v>
      </c>
      <c r="E10" s="140" t="inlineStr">
        <is>
          <t>要下</t>
        </is>
      </c>
      <c r="F10" s="140" t="inlineStr">
        <is>
          <t>92左正柜 原本4后来3</t>
        </is>
      </c>
      <c r="G10" s="140" t="inlineStr">
        <is>
          <t>92.5左正柜 8A7改入（列净7）</t>
        </is>
      </c>
    </row>
    <row r="11">
      <c r="A11" s="141" t="inlineStr">
        <is>
          <t>9A8</t>
        </is>
      </c>
      <c r="B11" s="141" t="inlineStr">
        <is>
          <t>EW-42086</t>
        </is>
      </c>
      <c r="C11" s="141" t="n">
        <v>95</v>
      </c>
      <c r="D11" s="141" t="n">
        <v>94</v>
      </c>
      <c r="E11" s="141" t="inlineStr">
        <is>
          <t>先不下订</t>
        </is>
      </c>
      <c r="F11" s="141" t="inlineStr">
        <is>
          <t>95右正柜 原本2后来1</t>
        </is>
      </c>
      <c r="G11" s="141" t="inlineStr">
        <is>
          <t>不加入94</t>
        </is>
      </c>
    </row>
    <row r="12">
      <c r="A12" s="140" t="inlineStr">
        <is>
          <t>11A5次</t>
        </is>
      </c>
      <c r="B12" s="140" t="inlineStr">
        <is>
          <t>EW-42156</t>
        </is>
      </c>
      <c r="C12" s="140" t="n">
        <v>82</v>
      </c>
      <c r="D12" s="140" t="n">
        <v>82.5</v>
      </c>
      <c r="E12" s="140" t="inlineStr">
        <is>
          <t>要下</t>
        </is>
      </c>
      <c r="F12" s="140" t="inlineStr">
        <is>
          <t>82左正柜 原本1后来0</t>
        </is>
      </c>
      <c r="G12" s="140" t="inlineStr">
        <is>
          <t>新增82.5左正柜 原本0后来1</t>
        </is>
      </c>
    </row>
    <row r="13">
      <c r="A13" s="140" t="inlineStr">
        <is>
          <t>10B3</t>
        </is>
      </c>
      <c r="B13" s="140" t="inlineStr">
        <is>
          <t>EW-42124</t>
        </is>
      </c>
      <c r="C13" s="140" t="n">
        <v>92</v>
      </c>
      <c r="D13" s="140" t="n">
        <v>92.5</v>
      </c>
      <c r="E13" s="140" t="inlineStr">
        <is>
          <t>要下</t>
        </is>
      </c>
      <c r="F13" s="140" t="inlineStr">
        <is>
          <t>92右正柜 原本4后来3</t>
        </is>
      </c>
      <c r="G13" s="140" t="inlineStr">
        <is>
          <t>92.5右正柜 原本6后来7</t>
        </is>
      </c>
    </row>
    <row r="14">
      <c r="A14" s="140" t="inlineStr">
        <is>
          <t>11B3</t>
        </is>
      </c>
      <c r="B14" s="140" t="inlineStr">
        <is>
          <t>EW-42166</t>
        </is>
      </c>
      <c r="C14" s="140" t="n">
        <v>93.5</v>
      </c>
      <c r="D14" s="140" t="n">
        <v>94</v>
      </c>
      <c r="E14" s="140" t="inlineStr">
        <is>
          <t>要下</t>
        </is>
      </c>
      <c r="F14" s="140" t="inlineStr">
        <is>
          <t>93.5右正柜 原本6后来4</t>
        </is>
      </c>
      <c r="G14" s="140" t="inlineStr">
        <is>
          <t>94右正柜 原本2后来4</t>
        </is>
      </c>
    </row>
    <row r="15">
      <c r="A15" s="141" t="inlineStr">
        <is>
          <t>14B2</t>
        </is>
      </c>
      <c r="B15" s="141" t="inlineStr">
        <is>
          <t>EW-42260</t>
        </is>
      </c>
      <c r="C15" s="141" t="n">
        <v>95</v>
      </c>
      <c r="D15" s="141" t="n">
        <v>94.5</v>
      </c>
      <c r="E15" s="141" t="inlineStr">
        <is>
          <t>先不下订</t>
        </is>
      </c>
      <c r="F15" s="141" t="inlineStr">
        <is>
          <t>95左正柜 原本2后来1</t>
        </is>
      </c>
      <c r="G15" s="141" t="inlineStr">
        <is>
          <t>不加入94.5</t>
        </is>
      </c>
    </row>
    <row r="16">
      <c r="A16" s="140" t="inlineStr">
        <is>
          <t>15B3</t>
        </is>
      </c>
      <c r="B16" s="140" t="inlineStr">
        <is>
          <t>EW-42291</t>
        </is>
      </c>
      <c r="C16" s="140" t="n">
        <v>93.5</v>
      </c>
      <c r="D16" s="140" t="n">
        <v>94</v>
      </c>
      <c r="E16" s="140" t="inlineStr">
        <is>
          <t>要下</t>
        </is>
      </c>
      <c r="F16" s="140" t="inlineStr">
        <is>
          <t>93.5右正柜（与11B3合计-2）</t>
        </is>
      </c>
      <c r="G16" s="140" t="inlineStr">
        <is>
          <t>94右正柜（与11B3合计+2）</t>
        </is>
      </c>
    </row>
    <row r="18">
      <c r="A18" s="141" t="inlineStr">
        <is>
          <t>蔡主任 10F A5</t>
        </is>
      </c>
      <c r="B18" s="141" t="inlineStr">
        <is>
          <t>主次浴盆改岩板热弯一体盆，盆不下</t>
        </is>
      </c>
      <c r="C18" s="141" t="inlineStr">
        <is>
          <t>主浴盆 原本146后来145；次浴75.5盆 原本1后来0；柜子仍下</t>
        </is>
      </c>
      <c r="D18" s="141" t="n"/>
      <c r="E18" s="141" t="n"/>
      <c r="F18" s="141" t="n"/>
      <c r="G18" s="14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2024-12-14T05:22:00Z</dcterms:created>
  <dcterms:modified xmlns:dcterms="http://purl.org/dc/terms/" xmlns:xsi="http://www.w3.org/2001/XMLSchema-instance" xsi:type="dcterms:W3CDTF">2026-09-08T14:52:17Z</dcterms:modified>
  <cp:lastModifiedBy>卫仕洁- 冼金连18927257350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2052-12.1.0.28043</vt:lpwstr>
  </property>
  <property name="ICV" fmtid="{D5CDD505-2E9C-101B-9397-08002B2CF9AE}" pid="3">
    <vt:lpwstr xmlns:vt="http://schemas.openxmlformats.org/officeDocument/2006/docPropsVTypes">131A465BE0CC4BD89173AD2854B251BC_13</vt:lpwstr>
  </property>
  <property name="CalculationRule" fmtid="{D5CDD505-2E9C-101B-9397-08002B2CF9AE}" pid="4">
    <vt:i4 xmlns:vt="http://schemas.openxmlformats.org/officeDocument/2006/docPropsVTypes">0</vt:i4>
  </property>
</Properties>
</file>